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F:\Навигаторы\РЕГИОНЫ\Новосибирск\"/>
    </mc:Choice>
  </mc:AlternateContent>
  <xr:revisionPtr revIDLastSave="0" documentId="13_ncr:1_{AA888A28-B5A6-48C6-A358-0B3A2D9C1923}" xr6:coauthVersionLast="45" xr6:coauthVersionMax="45" xr10:uidLastSave="{00000000-0000-0000-0000-000000000000}"/>
  <bookViews>
    <workbookView xWindow="-120" yWindow="-120" windowWidth="29040" windowHeight="15840" activeTab="2" xr2:uid="{88080318-4916-4E7C-9A28-89ECE0AE7196}"/>
  </bookViews>
  <sheets>
    <sheet name="Расчет номинала" sheetId="1" r:id="rId1"/>
    <sheet name="Расчет нормативных затрат" sheetId="5" r:id="rId2"/>
    <sheet name="Сходимость модели" sheetId="3" r:id="rId3"/>
    <sheet name="Разделение мунзанания" sheetId="4" r:id="rId4"/>
  </sheets>
  <externalReferences>
    <externalReference r:id="rId5"/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" i="3" l="1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2" i="3"/>
  <c r="B101" i="4" l="1"/>
  <c r="B100" i="4"/>
  <c r="B99" i="4"/>
  <c r="B98" i="4"/>
  <c r="B97" i="4"/>
  <c r="B96" i="4"/>
  <c r="B91" i="4"/>
  <c r="B90" i="4"/>
  <c r="B89" i="4"/>
  <c r="B88" i="4"/>
  <c r="B87" i="4"/>
  <c r="B86" i="4"/>
  <c r="B81" i="4"/>
  <c r="B80" i="4"/>
  <c r="B79" i="4"/>
  <c r="B78" i="4"/>
  <c r="B77" i="4"/>
  <c r="B76" i="4"/>
  <c r="B71" i="4"/>
  <c r="B70" i="4"/>
  <c r="B69" i="4"/>
  <c r="B68" i="4"/>
  <c r="B67" i="4"/>
  <c r="B66" i="4"/>
  <c r="B61" i="4"/>
  <c r="B60" i="4"/>
  <c r="B59" i="4"/>
  <c r="B58" i="4"/>
  <c r="B57" i="4"/>
  <c r="B56" i="4"/>
  <c r="B51" i="4"/>
  <c r="B50" i="4"/>
  <c r="B49" i="4"/>
  <c r="B48" i="4"/>
  <c r="B47" i="4"/>
  <c r="B46" i="4"/>
  <c r="B41" i="4"/>
  <c r="B40" i="4"/>
  <c r="B39" i="4"/>
  <c r="B38" i="4"/>
  <c r="B37" i="4"/>
  <c r="B36" i="4"/>
  <c r="B31" i="4"/>
  <c r="B30" i="4"/>
  <c r="B29" i="4"/>
  <c r="B28" i="4"/>
  <c r="B27" i="4"/>
  <c r="B26" i="4"/>
  <c r="B21" i="4"/>
  <c r="B20" i="4"/>
  <c r="B19" i="4"/>
  <c r="B18" i="4"/>
  <c r="B17" i="4"/>
  <c r="B16" i="4"/>
  <c r="K12" i="5"/>
  <c r="J12" i="5"/>
  <c r="I12" i="5"/>
  <c r="H12" i="5"/>
  <c r="G12" i="5"/>
  <c r="F12" i="5"/>
  <c r="K10" i="5"/>
  <c r="J10" i="5"/>
  <c r="I10" i="5"/>
  <c r="H10" i="5"/>
  <c r="G10" i="5"/>
  <c r="F10" i="5"/>
  <c r="K8" i="5"/>
  <c r="K9" i="5" s="1"/>
  <c r="J8" i="5"/>
  <c r="J9" i="5" s="1"/>
  <c r="I8" i="5"/>
  <c r="I9" i="5" s="1"/>
  <c r="H8" i="5"/>
  <c r="H9" i="5" s="1"/>
  <c r="G8" i="5"/>
  <c r="G9" i="5" s="1"/>
  <c r="F8" i="5"/>
  <c r="F9" i="5" s="1"/>
  <c r="K2" i="5"/>
  <c r="K11" i="5" s="1"/>
  <c r="J2" i="5"/>
  <c r="J11" i="5" s="1"/>
  <c r="I2" i="5"/>
  <c r="I11" i="5" s="1"/>
  <c r="H2" i="5"/>
  <c r="H11" i="5" s="1"/>
  <c r="G2" i="5"/>
  <c r="G11" i="5" s="1"/>
  <c r="F2" i="5"/>
  <c r="B1" i="5"/>
  <c r="J7" i="5" l="1"/>
  <c r="B10" i="4" s="1"/>
  <c r="I5" i="3"/>
  <c r="F11" i="5"/>
  <c r="F7" i="5" s="1"/>
  <c r="B6" i="4" s="1"/>
  <c r="I32" i="3"/>
  <c r="I28" i="3"/>
  <c r="I24" i="3"/>
  <c r="I20" i="3"/>
  <c r="I16" i="3"/>
  <c r="I12" i="3"/>
  <c r="I8" i="3"/>
  <c r="I4" i="3"/>
  <c r="I35" i="3"/>
  <c r="I31" i="3"/>
  <c r="I27" i="3"/>
  <c r="I23" i="3"/>
  <c r="I19" i="3"/>
  <c r="I15" i="3"/>
  <c r="I11" i="3"/>
  <c r="I7" i="3"/>
  <c r="I34" i="3"/>
  <c r="I30" i="3"/>
  <c r="I26" i="3"/>
  <c r="I22" i="3"/>
  <c r="I14" i="3"/>
  <c r="I10" i="3"/>
  <c r="I6" i="3"/>
  <c r="I36" i="3"/>
  <c r="I33" i="3"/>
  <c r="I29" i="3"/>
  <c r="I25" i="3"/>
  <c r="I21" i="3"/>
  <c r="I17" i="3"/>
  <c r="I13" i="3"/>
  <c r="I9" i="3"/>
  <c r="I7" i="5"/>
  <c r="B9" i="4" s="1"/>
  <c r="G7" i="5"/>
  <c r="B7" i="4" s="1"/>
  <c r="K7" i="5"/>
  <c r="B11" i="4" s="1"/>
  <c r="H7" i="5"/>
  <c r="B8" i="4" s="1"/>
  <c r="G2" i="1"/>
  <c r="B23" i="1"/>
  <c r="I3" i="3" l="1"/>
  <c r="I2" i="3"/>
  <c r="I18" i="3"/>
  <c r="B18" i="1"/>
  <c r="B19" i="1" s="1"/>
  <c r="B22" i="1" s="1"/>
  <c r="K16" i="1"/>
  <c r="J16" i="1"/>
  <c r="I16" i="1"/>
  <c r="H16" i="1"/>
  <c r="G16" i="1"/>
  <c r="F16" i="1"/>
  <c r="E16" i="1"/>
  <c r="D16" i="1"/>
  <c r="C16" i="1"/>
  <c r="B16" i="1"/>
  <c r="A94" i="4" l="1"/>
  <c r="A84" i="4"/>
  <c r="A74" i="4"/>
  <c r="A64" i="4"/>
  <c r="A54" i="4"/>
  <c r="A44" i="4"/>
  <c r="A34" i="4"/>
  <c r="A24" i="4"/>
  <c r="A14" i="4"/>
  <c r="A4" i="4" l="1"/>
  <c r="B1" i="4"/>
  <c r="G37" i="3" l="1"/>
  <c r="F3" i="1" l="1"/>
  <c r="D3" i="1"/>
  <c r="F9" i="4" l="1"/>
  <c r="D10" i="4"/>
  <c r="D9" i="4"/>
  <c r="D28" i="4" l="1"/>
  <c r="F60" i="4"/>
  <c r="D60" i="4"/>
  <c r="D50" i="4"/>
  <c r="F50" i="4"/>
  <c r="G50" i="4" s="1"/>
  <c r="F80" i="4"/>
  <c r="D80" i="4"/>
  <c r="F59" i="4"/>
  <c r="D59" i="4"/>
  <c r="F39" i="4"/>
  <c r="D39" i="4"/>
  <c r="D49" i="4"/>
  <c r="F49" i="4"/>
  <c r="D90" i="4"/>
  <c r="F90" i="4"/>
  <c r="G90" i="4" s="1"/>
  <c r="F100" i="4"/>
  <c r="D100" i="4"/>
  <c r="F79" i="4"/>
  <c r="D79" i="4"/>
  <c r="D69" i="4"/>
  <c r="F69" i="4"/>
  <c r="F40" i="4"/>
  <c r="D40" i="4"/>
  <c r="D70" i="4"/>
  <c r="F70" i="4"/>
  <c r="F99" i="4"/>
  <c r="D99" i="4"/>
  <c r="D89" i="4"/>
  <c r="F89" i="4"/>
  <c r="F10" i="4"/>
  <c r="G10" i="4" s="1"/>
  <c r="F11" i="4"/>
  <c r="D7" i="4"/>
  <c r="D19" i="4"/>
  <c r="F19" i="4"/>
  <c r="G19" i="4" s="1"/>
  <c r="D20" i="4"/>
  <c r="F20" i="4"/>
  <c r="F30" i="4"/>
  <c r="D30" i="4"/>
  <c r="G30" i="4" s="1"/>
  <c r="F28" i="4"/>
  <c r="F29" i="4"/>
  <c r="D29" i="4"/>
  <c r="M3" i="3"/>
  <c r="F7" i="4"/>
  <c r="G9" i="4"/>
  <c r="D6" i="4"/>
  <c r="F6" i="4"/>
  <c r="J23" i="3"/>
  <c r="L23" i="3"/>
  <c r="K23" i="3"/>
  <c r="M23" i="3"/>
  <c r="K7" i="3"/>
  <c r="M7" i="3"/>
  <c r="L7" i="3"/>
  <c r="J7" i="3"/>
  <c r="M26" i="3"/>
  <c r="J26" i="3"/>
  <c r="L26" i="3"/>
  <c r="K26" i="3"/>
  <c r="M10" i="3"/>
  <c r="L10" i="3"/>
  <c r="J10" i="3"/>
  <c r="K10" i="3"/>
  <c r="L29" i="3"/>
  <c r="J29" i="3"/>
  <c r="M29" i="3"/>
  <c r="K29" i="3"/>
  <c r="M13" i="3"/>
  <c r="L13" i="3"/>
  <c r="K13" i="3"/>
  <c r="J13" i="3"/>
  <c r="L32" i="3"/>
  <c r="K32" i="3"/>
  <c r="J32" i="3"/>
  <c r="M32" i="3"/>
  <c r="L16" i="3"/>
  <c r="M16" i="3"/>
  <c r="K16" i="3"/>
  <c r="J16" i="3"/>
  <c r="L35" i="3"/>
  <c r="K35" i="3"/>
  <c r="M35" i="3"/>
  <c r="J35" i="3"/>
  <c r="L19" i="3"/>
  <c r="M19" i="3"/>
  <c r="J19" i="3"/>
  <c r="K19" i="3"/>
  <c r="K22" i="3"/>
  <c r="M22" i="3"/>
  <c r="J22" i="3"/>
  <c r="L22" i="3"/>
  <c r="K6" i="3"/>
  <c r="M6" i="3"/>
  <c r="J6" i="3"/>
  <c r="L6" i="3"/>
  <c r="M25" i="3"/>
  <c r="L25" i="3"/>
  <c r="K25" i="3"/>
  <c r="J25" i="3"/>
  <c r="M9" i="3"/>
  <c r="L9" i="3"/>
  <c r="J9" i="3"/>
  <c r="K9" i="3"/>
  <c r="K28" i="3"/>
  <c r="L28" i="3"/>
  <c r="J28" i="3"/>
  <c r="M28" i="3"/>
  <c r="K12" i="3"/>
  <c r="L12" i="3"/>
  <c r="J12" i="3"/>
  <c r="M12" i="3"/>
  <c r="J31" i="3"/>
  <c r="M31" i="3"/>
  <c r="K31" i="3"/>
  <c r="L31" i="3"/>
  <c r="J15" i="3"/>
  <c r="L15" i="3"/>
  <c r="K15" i="3"/>
  <c r="M15" i="3"/>
  <c r="M34" i="3"/>
  <c r="L34" i="3"/>
  <c r="J34" i="3"/>
  <c r="K34" i="3"/>
  <c r="M18" i="3"/>
  <c r="L18" i="3"/>
  <c r="J18" i="3"/>
  <c r="K18" i="3"/>
  <c r="M21" i="3"/>
  <c r="L21" i="3"/>
  <c r="K21" i="3"/>
  <c r="J21" i="3"/>
  <c r="M5" i="3"/>
  <c r="L5" i="3"/>
  <c r="J5" i="3"/>
  <c r="K5" i="3"/>
  <c r="L24" i="3"/>
  <c r="K24" i="3"/>
  <c r="M24" i="3"/>
  <c r="J24" i="3"/>
  <c r="L8" i="3"/>
  <c r="K8" i="3"/>
  <c r="M8" i="3"/>
  <c r="J8" i="3"/>
  <c r="L27" i="3"/>
  <c r="J27" i="3"/>
  <c r="M27" i="3"/>
  <c r="K27" i="3"/>
  <c r="M11" i="3"/>
  <c r="K11" i="3"/>
  <c r="J11" i="3"/>
  <c r="L11" i="3"/>
  <c r="K30" i="3"/>
  <c r="M30" i="3"/>
  <c r="J30" i="3"/>
  <c r="L30" i="3"/>
  <c r="K14" i="3"/>
  <c r="J14" i="3"/>
  <c r="M14" i="3"/>
  <c r="L14" i="3"/>
  <c r="L33" i="3"/>
  <c r="M33" i="3"/>
  <c r="K33" i="3"/>
  <c r="J33" i="3"/>
  <c r="J17" i="3"/>
  <c r="M17" i="3"/>
  <c r="L17" i="3"/>
  <c r="K17" i="3"/>
  <c r="L36" i="3"/>
  <c r="K36" i="3"/>
  <c r="M36" i="3"/>
  <c r="J36" i="3"/>
  <c r="L20" i="3"/>
  <c r="K20" i="3"/>
  <c r="M20" i="3"/>
  <c r="J20" i="3"/>
  <c r="K4" i="3"/>
  <c r="L4" i="3"/>
  <c r="J4" i="3"/>
  <c r="M4" i="3"/>
  <c r="G79" i="4" l="1"/>
  <c r="G69" i="4"/>
  <c r="G100" i="4"/>
  <c r="G60" i="4"/>
  <c r="F46" i="4"/>
  <c r="D46" i="4"/>
  <c r="F97" i="4"/>
  <c r="D97" i="4"/>
  <c r="F48" i="4"/>
  <c r="D48" i="4"/>
  <c r="F98" i="4"/>
  <c r="D98" i="4"/>
  <c r="G99" i="4"/>
  <c r="G40" i="4"/>
  <c r="F86" i="4"/>
  <c r="D86" i="4"/>
  <c r="D66" i="4"/>
  <c r="F66" i="4"/>
  <c r="F37" i="4"/>
  <c r="D37" i="4"/>
  <c r="G49" i="4"/>
  <c r="G59" i="4"/>
  <c r="F71" i="4"/>
  <c r="D71" i="4"/>
  <c r="G71" i="4" s="1"/>
  <c r="F51" i="4"/>
  <c r="D51" i="4"/>
  <c r="F68" i="4"/>
  <c r="D68" i="4"/>
  <c r="F38" i="4"/>
  <c r="D38" i="4"/>
  <c r="F76" i="4"/>
  <c r="D76" i="4"/>
  <c r="G76" i="4" s="1"/>
  <c r="D87" i="4"/>
  <c r="F87" i="4"/>
  <c r="F57" i="4"/>
  <c r="D57" i="4"/>
  <c r="G57" i="4" s="1"/>
  <c r="F91" i="4"/>
  <c r="D91" i="4"/>
  <c r="F81" i="4"/>
  <c r="D81" i="4"/>
  <c r="F88" i="4"/>
  <c r="D88" i="4"/>
  <c r="F58" i="4"/>
  <c r="D58" i="4"/>
  <c r="G58" i="4" s="1"/>
  <c r="F56" i="4"/>
  <c r="D56" i="4"/>
  <c r="F67" i="4"/>
  <c r="D67" i="4"/>
  <c r="G67" i="4" s="1"/>
  <c r="F61" i="4"/>
  <c r="D61" i="4"/>
  <c r="K3" i="3"/>
  <c r="G89" i="4"/>
  <c r="G70" i="4"/>
  <c r="F36" i="4"/>
  <c r="D36" i="4"/>
  <c r="F96" i="4"/>
  <c r="D96" i="4"/>
  <c r="D47" i="4"/>
  <c r="F47" i="4"/>
  <c r="F77" i="4"/>
  <c r="D77" i="4"/>
  <c r="G39" i="4"/>
  <c r="G80" i="4"/>
  <c r="F41" i="4"/>
  <c r="D41" i="4"/>
  <c r="F101" i="4"/>
  <c r="D101" i="4"/>
  <c r="F78" i="4"/>
  <c r="D78" i="4"/>
  <c r="D11" i="4"/>
  <c r="G11" i="4" s="1"/>
  <c r="L3" i="3"/>
  <c r="G29" i="4"/>
  <c r="G20" i="4"/>
  <c r="G28" i="4"/>
  <c r="F16" i="4"/>
  <c r="D16" i="4"/>
  <c r="F26" i="4"/>
  <c r="D26" i="4"/>
  <c r="F31" i="4"/>
  <c r="D31" i="4"/>
  <c r="D17" i="4"/>
  <c r="F17" i="4"/>
  <c r="F21" i="4"/>
  <c r="D21" i="4"/>
  <c r="F27" i="4"/>
  <c r="D27" i="4"/>
  <c r="D18" i="4"/>
  <c r="F18" i="4"/>
  <c r="J3" i="3"/>
  <c r="G6" i="4"/>
  <c r="G7" i="4"/>
  <c r="F8" i="4"/>
  <c r="E2" i="4" s="1"/>
  <c r="D8" i="4"/>
  <c r="O20" i="3"/>
  <c r="O36" i="3"/>
  <c r="O14" i="3"/>
  <c r="O27" i="3"/>
  <c r="O8" i="3"/>
  <c r="O24" i="3"/>
  <c r="O15" i="3"/>
  <c r="O6" i="3"/>
  <c r="O22" i="3"/>
  <c r="O19" i="3"/>
  <c r="O16" i="3"/>
  <c r="O7" i="3"/>
  <c r="O4" i="3"/>
  <c r="O17" i="3"/>
  <c r="O30" i="3"/>
  <c r="O9" i="3"/>
  <c r="O25" i="3"/>
  <c r="O13" i="3"/>
  <c r="O10" i="3"/>
  <c r="O26" i="3"/>
  <c r="O33" i="3"/>
  <c r="O11" i="3"/>
  <c r="O5" i="3"/>
  <c r="O21" i="3"/>
  <c r="O31" i="3"/>
  <c r="O12" i="3"/>
  <c r="O28" i="3"/>
  <c r="O32" i="3"/>
  <c r="O23" i="3"/>
  <c r="K2" i="3"/>
  <c r="M2" i="3"/>
  <c r="O2" i="3" s="1"/>
  <c r="L2" i="3"/>
  <c r="J2" i="3"/>
  <c r="O18" i="3"/>
  <c r="O34" i="3"/>
  <c r="O35" i="3"/>
  <c r="O29" i="3"/>
  <c r="O3" i="3"/>
  <c r="K37" i="3" l="1"/>
  <c r="J38" i="3" s="1"/>
  <c r="J39" i="3" s="1"/>
  <c r="G37" i="4"/>
  <c r="G96" i="4"/>
  <c r="G101" i="4"/>
  <c r="G47" i="4"/>
  <c r="G36" i="4"/>
  <c r="G61" i="4"/>
  <c r="G56" i="4"/>
  <c r="G88" i="4"/>
  <c r="G87" i="4"/>
  <c r="G38" i="4"/>
  <c r="G51" i="4"/>
  <c r="G66" i="4"/>
  <c r="G48" i="4"/>
  <c r="G46" i="4"/>
  <c r="G81" i="4"/>
  <c r="G86" i="4"/>
  <c r="G98" i="4"/>
  <c r="G97" i="4"/>
  <c r="G68" i="4"/>
  <c r="G78" i="4"/>
  <c r="G41" i="4"/>
  <c r="G77" i="4"/>
  <c r="G91" i="4"/>
  <c r="E1" i="4"/>
  <c r="G16" i="4"/>
  <c r="G26" i="4"/>
  <c r="J37" i="3"/>
  <c r="G18" i="4"/>
  <c r="G31" i="4"/>
  <c r="G21" i="4"/>
  <c r="G27" i="4"/>
  <c r="G17" i="4"/>
  <c r="G8" i="4"/>
  <c r="O38" i="3"/>
  <c r="G38" i="3" s="1"/>
  <c r="G2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RePack by Diakov</author>
  </authors>
  <commentList>
    <comment ref="E5" authorId="0" shapeId="0" xr:uid="{2CCFDB6D-EB49-4E82-B227-D26B9ACD5BCB}">
      <text>
        <r>
          <rPr>
            <b/>
            <sz val="9"/>
            <color indexed="81"/>
            <rFont val="Tahoma"/>
            <family val="2"/>
            <charset val="204"/>
          </rPr>
          <t>данный показатель должен соответствовать вкладке "Программы" расчета сходимости</t>
        </r>
      </text>
    </comment>
    <comment ref="E15" authorId="0" shapeId="0" xr:uid="{4D8B4F9C-4529-480E-B61B-C0E4EBFC8914}">
      <text>
        <r>
          <rPr>
            <b/>
            <sz val="9"/>
            <color indexed="81"/>
            <rFont val="Tahoma"/>
            <family val="2"/>
            <charset val="204"/>
          </rPr>
          <t>данный показатель должен соответствовать вкладке "Программы" расчета сходимости</t>
        </r>
      </text>
    </comment>
    <comment ref="E25" authorId="0" shapeId="0" xr:uid="{811385E7-ACF1-41A7-8266-B50357F3DEB4}">
      <text>
        <r>
          <rPr>
            <b/>
            <sz val="9"/>
            <color indexed="81"/>
            <rFont val="Tahoma"/>
            <family val="2"/>
            <charset val="204"/>
          </rPr>
          <t>данный показатель должен соответствовать вкладке "Программы" расчета сходимости</t>
        </r>
      </text>
    </comment>
    <comment ref="E35" authorId="0" shapeId="0" xr:uid="{6D286021-0ABD-482B-A913-D70F7185423D}">
      <text>
        <r>
          <rPr>
            <b/>
            <sz val="9"/>
            <color indexed="81"/>
            <rFont val="Tahoma"/>
            <family val="2"/>
            <charset val="204"/>
          </rPr>
          <t>данный показатель должен соответствовать вкладке "Программы" расчета сходимости</t>
        </r>
      </text>
    </comment>
    <comment ref="E45" authorId="0" shapeId="0" xr:uid="{5259A085-6933-4BD3-A0D7-C60670E7C595}">
      <text>
        <r>
          <rPr>
            <b/>
            <sz val="9"/>
            <color indexed="81"/>
            <rFont val="Tahoma"/>
            <family val="2"/>
            <charset val="204"/>
          </rPr>
          <t>данный показатель должен соответствовать вкладке "Программы" расчета сходимости</t>
        </r>
      </text>
    </comment>
    <comment ref="E55" authorId="0" shapeId="0" xr:uid="{B6118134-32BE-4F37-BE48-3776E3741731}">
      <text>
        <r>
          <rPr>
            <b/>
            <sz val="9"/>
            <color indexed="81"/>
            <rFont val="Tahoma"/>
            <family val="2"/>
            <charset val="204"/>
          </rPr>
          <t>данный показатель должен соответствовать вкладке "Программы" расчета сходимости</t>
        </r>
      </text>
    </comment>
    <comment ref="E65" authorId="0" shapeId="0" xr:uid="{1E06F808-A957-4B52-BC66-C7FC65AFFDB0}">
      <text>
        <r>
          <rPr>
            <b/>
            <sz val="9"/>
            <color indexed="81"/>
            <rFont val="Tahoma"/>
            <family val="2"/>
            <charset val="204"/>
          </rPr>
          <t>данный показатель должен соответствовать вкладке "Программы" расчета сходимости</t>
        </r>
      </text>
    </comment>
    <comment ref="E75" authorId="0" shapeId="0" xr:uid="{9DE49819-C9FF-4957-A69C-E526DB3675D3}">
      <text>
        <r>
          <rPr>
            <b/>
            <sz val="9"/>
            <color indexed="81"/>
            <rFont val="Tahoma"/>
            <family val="2"/>
            <charset val="204"/>
          </rPr>
          <t>данный показатель должен соответствовать вкладке "Программы" расчета сходимости</t>
        </r>
      </text>
    </comment>
    <comment ref="E85" authorId="0" shapeId="0" xr:uid="{72BCE582-898C-42AF-B111-FBD20F8453D4}">
      <text>
        <r>
          <rPr>
            <b/>
            <sz val="9"/>
            <color indexed="81"/>
            <rFont val="Tahoma"/>
            <family val="2"/>
            <charset val="204"/>
          </rPr>
          <t>данный показатель должен соответствовать вкладке "Программы" расчета сходимости</t>
        </r>
      </text>
    </comment>
    <comment ref="E95" authorId="0" shapeId="0" xr:uid="{9842CE26-4ACD-47AB-8E93-BDF6854898B1}">
      <text>
        <r>
          <rPr>
            <b/>
            <sz val="9"/>
            <color indexed="81"/>
            <rFont val="Tahoma"/>
            <family val="2"/>
            <charset val="204"/>
          </rPr>
          <t>данный показатель должен соответствовать вкладке "Программы" расчета сходимости</t>
        </r>
      </text>
    </comment>
  </commentList>
</comments>
</file>

<file path=xl/sharedStrings.xml><?xml version="1.0" encoding="utf-8"?>
<sst xmlns="http://schemas.openxmlformats.org/spreadsheetml/2006/main" count="314" uniqueCount="98">
  <si>
    <t>Наименование муниципалитета</t>
  </si>
  <si>
    <t>Численность детей 5-18 лет, всего</t>
  </si>
  <si>
    <t>Число сертификатов общее</t>
  </si>
  <si>
    <t>Число сертификатов с определенным номиналом</t>
  </si>
  <si>
    <t>Объем финансового обеспечения</t>
  </si>
  <si>
    <t>Организация 1</t>
  </si>
  <si>
    <t>Организация 2</t>
  </si>
  <si>
    <t>Организация 3</t>
  </si>
  <si>
    <t>Организация 4</t>
  </si>
  <si>
    <t>Организация 5</t>
  </si>
  <si>
    <t>Организация 6</t>
  </si>
  <si>
    <t>Организация 7</t>
  </si>
  <si>
    <t>Организация 8</t>
  </si>
  <si>
    <t>Организация 9</t>
  </si>
  <si>
    <t>Организация 10</t>
  </si>
  <si>
    <t>Расходы на 2019 год ТОЛЬКО на реализацию ОБЩЕРАЗВИВАЮЩИХ программ</t>
  </si>
  <si>
    <t>210 Расходы на оплату труда (с начислениями)</t>
  </si>
  <si>
    <t>221 Услуги связи</t>
  </si>
  <si>
    <t>222 Услуги транспорта</t>
  </si>
  <si>
    <t>223 Коммунальные платежи</t>
  </si>
  <si>
    <t>225 Содержание имущества</t>
  </si>
  <si>
    <t>226 Прочие услуги</t>
  </si>
  <si>
    <t>290 Прочие расходы</t>
  </si>
  <si>
    <t>340 Увеличение матзапасов</t>
  </si>
  <si>
    <t>Число детей, осваивающих общеразвивающие программы (без задвоения)</t>
  </si>
  <si>
    <t>Всего детей</t>
  </si>
  <si>
    <t>Количество учебных недель в году</t>
  </si>
  <si>
    <t>Рассчитанный номинал сертификата на период 01.09.2019-31.12.2019</t>
  </si>
  <si>
    <t>Средняя зарплата по региону (целевой индикатор по Указу)</t>
  </si>
  <si>
    <t>Сценарный расчет нормативных затрат на общеразвивающие программы</t>
  </si>
  <si>
    <t>Направленность</t>
  </si>
  <si>
    <t>Стоимость комплекта средств обучения, по направленностям</t>
  </si>
  <si>
    <t>Минимальное число детей в группе</t>
  </si>
  <si>
    <t>Коэффициент доли работников АУП</t>
  </si>
  <si>
    <t>Техническая</t>
  </si>
  <si>
    <t>Максимальное число детей в группе</t>
  </si>
  <si>
    <t>Сумма затрат на повышение квалификации, в день</t>
  </si>
  <si>
    <t>Естественнонаучная</t>
  </si>
  <si>
    <t>Нормативные затраты на час, всего</t>
  </si>
  <si>
    <t>Стоимость медосмотра</t>
  </si>
  <si>
    <t>Художественная</t>
  </si>
  <si>
    <t>Затраты на оплату труда педагогических работников</t>
  </si>
  <si>
    <t>Затраты на содержание имущества, на час реализации программы</t>
  </si>
  <si>
    <t>Туристско-краеведческая</t>
  </si>
  <si>
    <t>Затраты на оплату труда АУП</t>
  </si>
  <si>
    <t>Отраслевые коэффициенты</t>
  </si>
  <si>
    <t>Физкультурно-спортивная</t>
  </si>
  <si>
    <t>Затраты на повышение квал-ии и медосмотры</t>
  </si>
  <si>
    <t>Адаптированная программа для детей с ОВЗ</t>
  </si>
  <si>
    <t>Социально-педагогическая</t>
  </si>
  <si>
    <t>Затраты на приобретение средств обучения и учебной литературы</t>
  </si>
  <si>
    <t>Программа в дистанционной форме</t>
  </si>
  <si>
    <t>Норматив использования средств обучения в часах в год</t>
  </si>
  <si>
    <t>Затраты на содержание имущества</t>
  </si>
  <si>
    <t>Программа в очно-заочной форме</t>
  </si>
  <si>
    <t>Стоимость учебного пособия</t>
  </si>
  <si>
    <t>Установленный охват общий, %</t>
  </si>
  <si>
    <t>Установленный охват ПФ ДОД, %</t>
  </si>
  <si>
    <t>ГО Нижний Новгород</t>
  </si>
  <si>
    <t>Количество учебных недель на период с 01.09 по 31.12</t>
  </si>
  <si>
    <r>
      <rPr>
        <b/>
        <sz val="12"/>
        <color theme="1"/>
        <rFont val="Calibri"/>
        <family val="2"/>
        <charset val="204"/>
        <scheme val="minor"/>
      </rPr>
      <t xml:space="preserve">Организация </t>
    </r>
    <r>
      <rPr>
        <sz val="12"/>
        <color theme="1"/>
        <rFont val="Calibri"/>
        <family val="2"/>
        <scheme val="minor"/>
      </rPr>
      <t>- официальное краткое наименование</t>
    </r>
  </si>
  <si>
    <t>- ОГРН</t>
  </si>
  <si>
    <t>Учреждение</t>
  </si>
  <si>
    <t>Программа</t>
  </si>
  <si>
    <t xml:space="preserve">Количество учебных недель с 1.09 по 31.12 </t>
  </si>
  <si>
    <t>Количество учебных часов в неделю</t>
  </si>
  <si>
    <t>Количество мест</t>
  </si>
  <si>
    <t>Предполагаемая цена за чел/час</t>
  </si>
  <si>
    <t>Норматив затрат по ПФ</t>
  </si>
  <si>
    <t>Стоимость программы за год</t>
  </si>
  <si>
    <t xml:space="preserve">Стоимость программы  с 1.09 по 31.12 </t>
  </si>
  <si>
    <t xml:space="preserve">Стоимость 1 места на год  </t>
  </si>
  <si>
    <t xml:space="preserve">Стоимость 1 места с 1.09 по 31.12  </t>
  </si>
  <si>
    <t>рисование</t>
  </si>
  <si>
    <t>танцы</t>
  </si>
  <si>
    <t>Баскетбол</t>
  </si>
  <si>
    <t>Волейбол</t>
  </si>
  <si>
    <t>х</t>
  </si>
  <si>
    <t>- прогноз неиспользуемого остатка ПФ ДОД</t>
  </si>
  <si>
    <t>Объем финансирования ПФ ДОД</t>
  </si>
  <si>
    <t>Требуется выделить дополнительных средств</t>
  </si>
  <si>
    <t>Прогноз расходов за 8 месяцев</t>
  </si>
  <si>
    <t>Утвержденный норматив</t>
  </si>
  <si>
    <t>Муниципальное задание с 1.09</t>
  </si>
  <si>
    <t>Предпрофессиональный программы</t>
  </si>
  <si>
    <t>Объем финансирования дополнительного образования, всего</t>
  </si>
  <si>
    <t>Недофинансирование ПФ ДОД</t>
  </si>
  <si>
    <t>Муниципальное задание не по ПФ ДОД с 1.09.2019</t>
  </si>
  <si>
    <t>Субсидия на муниципальное задание НЕ по ПФ ДОД с 1.09.2019</t>
  </si>
  <si>
    <t>Муниципальное задание по ПФДОД, чел-часов</t>
  </si>
  <si>
    <t>Субсидия на муниципальное заданиене по ПФ ДОД с 1.09.2019</t>
  </si>
  <si>
    <t>Итого субсидия с 01.09.2019</t>
  </si>
  <si>
    <t>Всего средств по смете учреждения, рублей</t>
  </si>
  <si>
    <t>Итого расходов</t>
  </si>
  <si>
    <t>Рассчитанный номинал сертификата на год</t>
  </si>
  <si>
    <t>Установленный номинал сертификата на период 01.09.2019-31.12.2019</t>
  </si>
  <si>
    <r>
      <t>Среднее число учащихся на педагога Q</t>
    </r>
    <r>
      <rPr>
        <vertAlign val="subscript"/>
        <sz val="12"/>
        <color theme="1"/>
        <rFont val="Calibri"/>
        <family val="2"/>
        <charset val="204"/>
        <scheme val="minor"/>
      </rPr>
      <t>сред</t>
    </r>
  </si>
  <si>
    <r>
      <t>Средняя норма часов в год на одного ребенка V</t>
    </r>
    <r>
      <rPr>
        <vertAlign val="subscript"/>
        <sz val="12"/>
        <color theme="1"/>
        <rFont val="Calibri"/>
        <family val="2"/>
        <charset val="204"/>
        <scheme val="minor"/>
      </rPr>
      <t>час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</si>
</sst>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_ ;[Red]\-0.00\ "/>
    <numFmt numFmtId="165" formatCode="#,##0\ &quot;₽&quot;"/>
    <numFmt numFmtId="166" formatCode="_-* #,##0.00\ _₽_-;\-* #,##0.00\ _₽_-;_-* &quot;-&quot;??\ _₽_-;_-@_-"/>
    <numFmt numFmtId="167" formatCode="#,##0.00\ &quot;₽&quot;"/>
    <numFmt numFmtId="168" formatCode="0.0"/>
    <numFmt numFmtId="169" formatCode="#,##0.00_ ;[Red]\-#,##0.00\ "/>
    <numFmt numFmtId="170" formatCode="#,##0;[Red]#,##0"/>
  </numFmts>
  <fonts count="17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i/>
      <sz val="12"/>
      <color rgb="FF000000"/>
      <name val="Calibri"/>
      <family val="2"/>
      <scheme val="minor"/>
    </font>
    <font>
      <sz val="12"/>
      <color rgb="FFFF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sz val="10"/>
      <color rgb="FFFF0000"/>
      <name val="Calibri"/>
      <family val="2"/>
      <charset val="204"/>
      <scheme val="minor"/>
    </font>
    <font>
      <sz val="12"/>
      <color theme="0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i/>
      <sz val="12"/>
      <name val="Calibri"/>
      <family val="2"/>
      <scheme val="minor"/>
    </font>
    <font>
      <vertAlign val="subscript"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2" borderId="0" xfId="0" applyFill="1" applyAlignment="1" applyProtection="1">
      <alignment wrapText="1"/>
      <protection locked="0"/>
    </xf>
    <xf numFmtId="3" fontId="0" fillId="2" borderId="0" xfId="0" applyNumberFormat="1" applyFill="1" applyAlignment="1" applyProtection="1">
      <alignment horizontal="center" wrapText="1"/>
      <protection locked="0"/>
    </xf>
    <xf numFmtId="10" fontId="0" fillId="0" borderId="0" xfId="2" applyNumberFormat="1" applyFont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Continuous" wrapText="1"/>
    </xf>
    <xf numFmtId="0" fontId="0" fillId="0" borderId="0" xfId="0" applyAlignment="1">
      <alignment horizontal="centerContinuous" wrapText="1"/>
    </xf>
    <xf numFmtId="0" fontId="4" fillId="0" borderId="0" xfId="0" applyFont="1" applyAlignment="1">
      <alignment horizontal="left" wrapText="1"/>
    </xf>
    <xf numFmtId="166" fontId="3" fillId="2" borderId="0" xfId="1" applyFont="1" applyFill="1" applyProtection="1">
      <protection locked="0"/>
    </xf>
    <xf numFmtId="167" fontId="2" fillId="0" borderId="0" xfId="1" applyNumberFormat="1" applyFont="1" applyAlignment="1">
      <alignment horizontal="center" wrapText="1"/>
    </xf>
    <xf numFmtId="1" fontId="3" fillId="2" borderId="0" xfId="1" applyNumberFormat="1" applyFont="1" applyFill="1" applyAlignment="1" applyProtection="1">
      <alignment horizontal="center" wrapText="1"/>
      <protection locked="0"/>
    </xf>
    <xf numFmtId="1" fontId="3" fillId="0" borderId="0" xfId="1" applyNumberFormat="1" applyFont="1" applyAlignment="1">
      <alignment horizontal="center" wrapText="1"/>
    </xf>
    <xf numFmtId="0" fontId="5" fillId="0" borderId="0" xfId="0" applyFont="1" applyAlignment="1">
      <alignment wrapText="1"/>
    </xf>
    <xf numFmtId="165" fontId="5" fillId="0" borderId="0" xfId="1" applyNumberFormat="1" applyFont="1" applyAlignment="1">
      <alignment horizontal="center" wrapText="1"/>
    </xf>
    <xf numFmtId="2" fontId="0" fillId="0" borderId="0" xfId="1" applyNumberFormat="1" applyFont="1" applyAlignment="1">
      <alignment horizontal="center" wrapText="1"/>
    </xf>
    <xf numFmtId="167" fontId="0" fillId="0" borderId="0" xfId="0" applyNumberFormat="1" applyAlignment="1">
      <alignment horizontal="center" wrapText="1"/>
    </xf>
    <xf numFmtId="2" fontId="0" fillId="0" borderId="0" xfId="0" applyNumberFormat="1" applyAlignment="1">
      <alignment horizont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3" fontId="0" fillId="0" borderId="0" xfId="0" applyNumberFormat="1" applyAlignment="1" applyProtection="1">
      <alignment horizontal="center" wrapText="1"/>
      <protection locked="0"/>
    </xf>
    <xf numFmtId="3" fontId="0" fillId="0" borderId="0" xfId="0" applyNumberFormat="1" applyAlignment="1">
      <alignment wrapText="1"/>
    </xf>
    <xf numFmtId="165" fontId="0" fillId="0" borderId="0" xfId="0" applyNumberFormat="1" applyAlignment="1">
      <alignment horizontal="left" wrapText="1"/>
    </xf>
    <xf numFmtId="0" fontId="0" fillId="3" borderId="0" xfId="0" applyFill="1" applyAlignment="1" applyProtection="1">
      <alignment wrapText="1"/>
      <protection locked="0"/>
    </xf>
    <xf numFmtId="2" fontId="0" fillId="0" borderId="0" xfId="0" applyNumberFormat="1" applyAlignment="1">
      <alignment horizontal="left" wrapText="1"/>
    </xf>
    <xf numFmtId="0" fontId="7" fillId="0" borderId="0" xfId="0" applyFont="1" applyAlignment="1">
      <alignment horizontal="left" wrapText="1"/>
    </xf>
    <xf numFmtId="0" fontId="6" fillId="3" borderId="0" xfId="0" applyFont="1" applyFill="1" applyAlignment="1">
      <alignment horizontal="left" wrapText="1"/>
    </xf>
    <xf numFmtId="167" fontId="6" fillId="3" borderId="0" xfId="0" applyNumberFormat="1" applyFont="1" applyFill="1" applyAlignment="1">
      <alignment wrapText="1"/>
    </xf>
    <xf numFmtId="167" fontId="0" fillId="0" borderId="0" xfId="0" applyNumberFormat="1" applyAlignment="1">
      <alignment wrapText="1"/>
    </xf>
    <xf numFmtId="168" fontId="0" fillId="2" borderId="0" xfId="0" applyNumberFormat="1" applyFill="1" applyAlignment="1" applyProtection="1">
      <alignment horizontal="center" wrapText="1"/>
      <protection locked="0"/>
    </xf>
    <xf numFmtId="0" fontId="6" fillId="2" borderId="0" xfId="0" applyFont="1" applyFill="1" applyAlignment="1" applyProtection="1">
      <alignment horizontal="center" wrapText="1"/>
      <protection locked="0"/>
    </xf>
    <xf numFmtId="3" fontId="6" fillId="2" borderId="0" xfId="0" applyNumberFormat="1" applyFont="1" applyFill="1" applyAlignment="1" applyProtection="1">
      <alignment horizontal="center" wrapText="1"/>
      <protection locked="0"/>
    </xf>
    <xf numFmtId="165" fontId="6" fillId="0" borderId="0" xfId="0" applyNumberFormat="1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0" fillId="3" borderId="0" xfId="0" applyFill="1" applyAlignment="1">
      <alignment wrapText="1"/>
    </xf>
    <xf numFmtId="49" fontId="3" fillId="3" borderId="0" xfId="0" applyNumberFormat="1" applyFont="1" applyFill="1" applyAlignment="1">
      <alignment horizontal="right" wrapText="1"/>
    </xf>
    <xf numFmtId="0" fontId="2" fillId="0" borderId="1" xfId="0" applyFont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166" fontId="2" fillId="0" borderId="1" xfId="1" applyFont="1" applyBorder="1" applyAlignment="1" applyProtection="1">
      <alignment horizontal="center" vertical="center" wrapText="1"/>
      <protection locked="0"/>
    </xf>
    <xf numFmtId="166" fontId="2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66" fontId="0" fillId="4" borderId="1" xfId="1" applyFont="1" applyFill="1" applyBorder="1" applyAlignment="1" applyProtection="1">
      <alignment horizontal="center"/>
      <protection locked="0"/>
    </xf>
    <xf numFmtId="166" fontId="0" fillId="0" borderId="1" xfId="1" applyFont="1" applyBorder="1" applyAlignment="1">
      <alignment wrapText="1"/>
    </xf>
    <xf numFmtId="166" fontId="0" fillId="0" borderId="1" xfId="0" applyNumberFormat="1" applyBorder="1"/>
    <xf numFmtId="0" fontId="10" fillId="0" borderId="0" xfId="0" applyFont="1" applyAlignment="1">
      <alignment wrapText="1"/>
    </xf>
    <xf numFmtId="0" fontId="11" fillId="0" borderId="0" xfId="0" applyFont="1"/>
    <xf numFmtId="1" fontId="6" fillId="0" borderId="1" xfId="0" applyNumberFormat="1" applyFont="1" applyBorder="1" applyAlignment="1" applyProtection="1">
      <alignment horizontal="center"/>
      <protection locked="0"/>
    </xf>
    <xf numFmtId="166" fontId="6" fillId="0" borderId="1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166" fontId="0" fillId="0" borderId="0" xfId="1" applyFont="1" applyAlignment="1">
      <alignment wrapText="1"/>
    </xf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1" fontId="10" fillId="0" borderId="0" xfId="0" applyNumberFormat="1" applyFont="1" applyAlignment="1" applyProtection="1">
      <alignment horizontal="center" vertical="center"/>
      <protection locked="0"/>
    </xf>
    <xf numFmtId="166" fontId="0" fillId="0" borderId="0" xfId="1" applyFont="1" applyProtection="1">
      <protection locked="0"/>
    </xf>
    <xf numFmtId="169" fontId="0" fillId="0" borderId="0" xfId="1" applyNumberFormat="1" applyFont="1" applyAlignment="1">
      <alignment wrapText="1"/>
    </xf>
    <xf numFmtId="0" fontId="2" fillId="0" borderId="1" xfId="0" applyFont="1" applyBorder="1" applyAlignment="1">
      <alignment wrapText="1"/>
    </xf>
    <xf numFmtId="167" fontId="0" fillId="4" borderId="1" xfId="0" applyNumberFormat="1" applyFill="1" applyBorder="1" applyAlignment="1" applyProtection="1">
      <alignment wrapText="1"/>
      <protection locked="0"/>
    </xf>
    <xf numFmtId="169" fontId="0" fillId="0" borderId="1" xfId="0" applyNumberForma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3" fontId="0" fillId="4" borderId="1" xfId="1" applyNumberFormat="1" applyFont="1" applyFill="1" applyBorder="1" applyProtection="1">
      <protection locked="0"/>
    </xf>
    <xf numFmtId="167" fontId="0" fillId="0" borderId="1" xfId="0" applyNumberFormat="1" applyBorder="1" applyAlignment="1">
      <alignment wrapText="1"/>
    </xf>
    <xf numFmtId="167" fontId="0" fillId="4" borderId="1" xfId="0" applyNumberFormat="1" applyFill="1" applyBorder="1" applyAlignment="1">
      <alignment wrapText="1"/>
    </xf>
    <xf numFmtId="0" fontId="0" fillId="3" borderId="9" xfId="0" applyFill="1" applyBorder="1" applyAlignment="1" applyProtection="1">
      <alignment horizontal="center" wrapText="1"/>
      <protection locked="0"/>
    </xf>
    <xf numFmtId="3" fontId="0" fillId="3" borderId="1" xfId="0" applyNumberFormat="1" applyFill="1" applyBorder="1" applyAlignment="1" applyProtection="1">
      <alignment horizontal="center" wrapText="1"/>
      <protection locked="0"/>
    </xf>
    <xf numFmtId="170" fontId="8" fillId="3" borderId="1" xfId="0" applyNumberFormat="1" applyFont="1" applyFill="1" applyBorder="1" applyAlignment="1" applyProtection="1">
      <alignment horizontal="center" wrapText="1"/>
      <protection locked="0"/>
    </xf>
    <xf numFmtId="0" fontId="0" fillId="0" borderId="1" xfId="0" applyBorder="1" applyAlignment="1">
      <alignment horizontal="center" wrapText="1"/>
    </xf>
    <xf numFmtId="0" fontId="3" fillId="3" borderId="0" xfId="0" applyFont="1" applyFill="1" applyAlignment="1">
      <alignment wrapText="1"/>
    </xf>
    <xf numFmtId="0" fontId="2" fillId="0" borderId="0" xfId="0" applyFont="1" applyAlignment="1">
      <alignment horizontal="center" vertical="center" wrapText="1"/>
    </xf>
    <xf numFmtId="165" fontId="15" fillId="2" borderId="0" xfId="1" applyNumberFormat="1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9" fontId="0" fillId="0" borderId="0" xfId="2" applyFont="1" applyAlignment="1">
      <alignment horizontal="center" wrapText="1"/>
    </xf>
    <xf numFmtId="167" fontId="0" fillId="3" borderId="9" xfId="0" applyNumberFormat="1" applyFill="1" applyBorder="1" applyAlignment="1" applyProtection="1">
      <alignment wrapText="1"/>
      <protection locked="0"/>
    </xf>
    <xf numFmtId="167" fontId="0" fillId="3" borderId="1" xfId="1" applyNumberFormat="1" applyFont="1" applyFill="1" applyBorder="1" applyProtection="1">
      <protection locked="0"/>
    </xf>
    <xf numFmtId="4" fontId="0" fillId="2" borderId="0" xfId="0" applyNumberFormat="1" applyFill="1" applyAlignment="1" applyProtection="1">
      <alignment horizontal="center" wrapText="1"/>
      <protection locked="0"/>
    </xf>
    <xf numFmtId="3" fontId="0" fillId="2" borderId="0" xfId="0" applyNumberFormat="1" applyFill="1" applyAlignment="1" applyProtection="1">
      <alignment horizontal="center" vertical="center" wrapText="1"/>
      <protection locked="0"/>
    </xf>
    <xf numFmtId="1" fontId="0" fillId="2" borderId="0" xfId="0" applyNumberFormat="1" applyFill="1" applyAlignment="1" applyProtection="1">
      <alignment horizontal="center" vertical="center" wrapText="1"/>
      <protection locked="0"/>
    </xf>
    <xf numFmtId="167" fontId="0" fillId="3" borderId="0" xfId="0" applyNumberFormat="1" applyFill="1" applyAlignment="1">
      <alignment wrapText="1"/>
    </xf>
    <xf numFmtId="0" fontId="6" fillId="3" borderId="0" xfId="0" applyFont="1" applyFill="1" applyAlignment="1" applyProtection="1">
      <alignment horizontal="center" wrapText="1"/>
      <protection locked="0"/>
    </xf>
    <xf numFmtId="0" fontId="2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6" fillId="0" borderId="2" xfId="0" applyFont="1" applyBorder="1" applyAlignment="1" applyProtection="1">
      <alignment horizontal="center"/>
      <protection locked="0"/>
    </xf>
    <xf numFmtId="49" fontId="12" fillId="0" borderId="0" xfId="1" applyNumberFormat="1" applyFont="1" applyAlignment="1">
      <alignment horizontal="center" wrapText="1"/>
    </xf>
    <xf numFmtId="0" fontId="0" fillId="3" borderId="7" xfId="0" applyFill="1" applyBorder="1" applyAlignment="1" applyProtection="1">
      <alignment horizontal="center" wrapText="1"/>
      <protection locked="0"/>
    </xf>
    <xf numFmtId="0" fontId="0" fillId="3" borderId="8" xfId="0" applyFill="1" applyBorder="1" applyAlignment="1" applyProtection="1">
      <alignment horizontal="center" wrapText="1"/>
      <protection locked="0"/>
    </xf>
    <xf numFmtId="0" fontId="4" fillId="0" borderId="10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0" fillId="3" borderId="3" xfId="0" applyFill="1" applyBorder="1" applyAlignment="1" applyProtection="1">
      <alignment horizontal="center" wrapText="1"/>
      <protection locked="0"/>
    </xf>
    <xf numFmtId="0" fontId="0" fillId="3" borderId="4" xfId="0" applyFill="1" applyBorder="1" applyAlignment="1" applyProtection="1">
      <alignment horizontal="center" wrapText="1"/>
      <protection locked="0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241300</xdr:colOff>
      <xdr:row>14</xdr:row>
      <xdr:rowOff>228600</xdr:rowOff>
    </xdr:from>
    <xdr:to>
      <xdr:col>2</xdr:col>
      <xdr:colOff>0</xdr:colOff>
      <xdr:row>15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3FF9E645-2196-46D0-9B05-C2FED3B4E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1075" y="6524625"/>
          <a:ext cx="644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215900</xdr:colOff>
      <xdr:row>13</xdr:row>
      <xdr:rowOff>203200</xdr:rowOff>
    </xdr:from>
    <xdr:to>
      <xdr:col>1</xdr:col>
      <xdr:colOff>571500</xdr:colOff>
      <xdr:row>13</xdr:row>
      <xdr:rowOff>431800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36D15916-7170-4329-9807-C5FA34E52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5675" y="5927725"/>
          <a:ext cx="355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139700</xdr:colOff>
      <xdr:row>6</xdr:row>
      <xdr:rowOff>187325</xdr:rowOff>
    </xdr:from>
    <xdr:to>
      <xdr:col>1</xdr:col>
      <xdr:colOff>342900</xdr:colOff>
      <xdr:row>6</xdr:row>
      <xdr:rowOff>390525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8ADCF71D-BAA0-4B75-A08A-C337FA9C0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9475" y="2873375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228600</xdr:colOff>
      <xdr:row>2</xdr:row>
      <xdr:rowOff>114300</xdr:rowOff>
    </xdr:from>
    <xdr:to>
      <xdr:col>1</xdr:col>
      <xdr:colOff>609600</xdr:colOff>
      <xdr:row>2</xdr:row>
      <xdr:rowOff>317500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A4D67020-C02C-4042-BA08-9A5206843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981075"/>
          <a:ext cx="3810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215900</xdr:colOff>
      <xdr:row>5</xdr:row>
      <xdr:rowOff>241300</xdr:rowOff>
    </xdr:from>
    <xdr:to>
      <xdr:col>1</xdr:col>
      <xdr:colOff>571500</xdr:colOff>
      <xdr:row>5</xdr:row>
      <xdr:rowOff>469900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CC80FA1A-6C1F-4DD9-9E3C-D02E272ED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5675" y="2327275"/>
          <a:ext cx="355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203200</xdr:colOff>
      <xdr:row>3</xdr:row>
      <xdr:rowOff>215900</xdr:rowOff>
    </xdr:from>
    <xdr:to>
      <xdr:col>1</xdr:col>
      <xdr:colOff>596900</xdr:colOff>
      <xdr:row>3</xdr:row>
      <xdr:rowOff>431800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B4ED68AF-1F07-472C-93C9-E988F9182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2975" y="1520825"/>
          <a:ext cx="393700" cy="168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203200</xdr:colOff>
      <xdr:row>4</xdr:row>
      <xdr:rowOff>139700</xdr:rowOff>
    </xdr:from>
    <xdr:to>
      <xdr:col>1</xdr:col>
      <xdr:colOff>584200</xdr:colOff>
      <xdr:row>4</xdr:row>
      <xdr:rowOff>393700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F435479B-2494-44CD-8006-294E5B8D2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2975" y="1825625"/>
          <a:ext cx="3810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72;&#1074;&#1080;&#1075;&#1072;&#1090;&#1086;&#1088;&#1099;/&#1052;&#1045;&#1058;&#1054;&#1044;/&#1045;&#1076;&#1080;&#1085;&#1099;&#1080;&#774;%20&#1088;&#1072;&#1089;&#1095;&#1077;&#1090;%20&#1073;&#1102;&#1076;&#1078;&#1077;&#1090;&#1085;&#1099;&#1077;%20&#1091;&#1095;&#1088;&#1077;&#1078;&#1076;&#1077;&#1085;&#1080;&#1103;%20(&#1073;&#1077;&#1079;&#1086;&#1087;&#1077;&#1088;&#1072;&#1090;&#1086;&#1088;&#1089;&#1082;&#1072;&#1103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xkostin/Library/Containers/com.microsoft.Excel/Data/Documents/F:/&#1053;&#1072;&#1074;&#1080;&#1075;&#1072;&#1090;&#1086;&#1088;&#1099;/&#1056;&#1045;&#1043;&#1048;&#1054;&#1053;&#1067;/&#1052;&#1086;&#1089;&#1082;&#1074;&#1072;/19.%20&#1057;&#1093;&#1086;&#1076;&#1080;&#1084;&#1086;&#1089;&#1090;&#1100;%20&#1084;&#1086;&#1076;&#1077;&#1083;&#1080;%20&#1055;&#1060;%20&#1044;&#1054;&#1044;%20&#1052;&#105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номинала"/>
      <sheetName val="Расчет нормативных затрат"/>
      <sheetName val="Сходимость модели"/>
      <sheetName val="Разделение мунзадания"/>
    </sheetNames>
    <sheetDataSet>
      <sheetData sheetId="0">
        <row r="2">
          <cell r="A2" t="str">
            <v>ГО Нижний Новгород</v>
          </cell>
        </row>
        <row r="9">
          <cell r="A9" t="str">
            <v>Техническая</v>
          </cell>
        </row>
        <row r="10">
          <cell r="A10" t="str">
            <v>Естественнонаучная</v>
          </cell>
        </row>
        <row r="11">
          <cell r="A11" t="str">
            <v>Художественная</v>
          </cell>
        </row>
        <row r="12">
          <cell r="A12" t="str">
            <v>Туристско-краеведческая</v>
          </cell>
        </row>
        <row r="13">
          <cell r="A13" t="str">
            <v>Физкультурно-спортивная</v>
          </cell>
        </row>
        <row r="14">
          <cell r="A14" t="str">
            <v>Социально-педагогическая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F9A4D-9037-462C-A61B-EC6E33968845}">
  <dimension ref="A1:K26"/>
  <sheetViews>
    <sheetView workbookViewId="0">
      <selection activeCell="B21" sqref="B21"/>
    </sheetView>
  </sheetViews>
  <sheetFormatPr defaultColWidth="10.875" defaultRowHeight="15.75" x14ac:dyDescent="0.25"/>
  <cols>
    <col min="1" max="1" width="46.625" style="4" customWidth="1"/>
    <col min="2" max="11" width="18.5" style="4" customWidth="1"/>
    <col min="12" max="16384" width="10.875" style="4"/>
  </cols>
  <sheetData>
    <row r="1" spans="1:11" ht="63" x14ac:dyDescent="0.25">
      <c r="A1" s="78" t="s">
        <v>0</v>
      </c>
      <c r="B1" s="2" t="s">
        <v>1</v>
      </c>
      <c r="C1" s="2" t="s">
        <v>56</v>
      </c>
      <c r="D1" s="3" t="s">
        <v>2</v>
      </c>
      <c r="E1" s="2" t="s">
        <v>57</v>
      </c>
      <c r="F1" s="2" t="s">
        <v>3</v>
      </c>
      <c r="G1" s="2" t="s">
        <v>4</v>
      </c>
    </row>
    <row r="2" spans="1:11" x14ac:dyDescent="0.25">
      <c r="A2" s="33" t="s">
        <v>58</v>
      </c>
      <c r="B2" s="6">
        <v>1000</v>
      </c>
      <c r="C2" s="7">
        <v>0.75</v>
      </c>
      <c r="D2" s="34">
        <v>720</v>
      </c>
      <c r="E2" s="7">
        <v>0.3</v>
      </c>
      <c r="F2" s="34">
        <v>220</v>
      </c>
      <c r="G2" s="35">
        <f>F2*B23</f>
        <v>616000</v>
      </c>
    </row>
    <row r="3" spans="1:11" x14ac:dyDescent="0.25">
      <c r="D3" s="36" t="str">
        <f>IF(D2&lt;B2*C2,"Охват недостаточен"," ")</f>
        <v>Охват недостаточен</v>
      </c>
      <c r="F3" s="37" t="str">
        <f>IF(F2&lt;B2*E2,"Охват недостаточен"," ")</f>
        <v>Охват недостаточен</v>
      </c>
    </row>
    <row r="4" spans="1:11" ht="31.5" x14ac:dyDescent="0.25">
      <c r="A4" s="38" t="s">
        <v>60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</row>
    <row r="5" spans="1:11" x14ac:dyDescent="0.25">
      <c r="A5" s="39" t="s">
        <v>61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x14ac:dyDescent="0.25">
      <c r="A6" s="39" t="s">
        <v>92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25">
      <c r="A7" s="9" t="s">
        <v>15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x14ac:dyDescent="0.25">
      <c r="A8" s="11" t="s">
        <v>16</v>
      </c>
      <c r="B8" s="12">
        <v>10000</v>
      </c>
      <c r="C8" s="12">
        <v>10000</v>
      </c>
      <c r="D8" s="12">
        <v>10000</v>
      </c>
      <c r="E8" s="12">
        <v>10000</v>
      </c>
      <c r="F8" s="12">
        <v>10000</v>
      </c>
      <c r="G8" s="12">
        <v>10000</v>
      </c>
      <c r="H8" s="12">
        <v>10000</v>
      </c>
      <c r="I8" s="12">
        <v>10000</v>
      </c>
      <c r="J8" s="12">
        <v>10000</v>
      </c>
      <c r="K8" s="12">
        <v>10000</v>
      </c>
    </row>
    <row r="9" spans="1:11" x14ac:dyDescent="0.25">
      <c r="A9" s="11" t="s">
        <v>17</v>
      </c>
      <c r="B9" s="12">
        <v>10000</v>
      </c>
      <c r="C9" s="12">
        <v>10000</v>
      </c>
      <c r="D9" s="12">
        <v>10000</v>
      </c>
      <c r="E9" s="12">
        <v>10000</v>
      </c>
      <c r="F9" s="12">
        <v>10000</v>
      </c>
      <c r="G9" s="12">
        <v>10000</v>
      </c>
      <c r="H9" s="12">
        <v>10000</v>
      </c>
      <c r="I9" s="12">
        <v>10000</v>
      </c>
      <c r="J9" s="12">
        <v>10000</v>
      </c>
      <c r="K9" s="12">
        <v>10000</v>
      </c>
    </row>
    <row r="10" spans="1:11" x14ac:dyDescent="0.25">
      <c r="A10" s="11" t="s">
        <v>18</v>
      </c>
      <c r="B10" s="12">
        <v>10000</v>
      </c>
      <c r="C10" s="12">
        <v>10000</v>
      </c>
      <c r="D10" s="12">
        <v>10000</v>
      </c>
      <c r="E10" s="12">
        <v>10000</v>
      </c>
      <c r="F10" s="12">
        <v>10000</v>
      </c>
      <c r="G10" s="12">
        <v>10000</v>
      </c>
      <c r="H10" s="12">
        <v>10000</v>
      </c>
      <c r="I10" s="12">
        <v>10000</v>
      </c>
      <c r="J10" s="12">
        <v>10000</v>
      </c>
      <c r="K10" s="12">
        <v>10000</v>
      </c>
    </row>
    <row r="11" spans="1:11" x14ac:dyDescent="0.25">
      <c r="A11" s="11" t="s">
        <v>19</v>
      </c>
      <c r="B11" s="12">
        <v>20000</v>
      </c>
      <c r="C11" s="12">
        <v>20000</v>
      </c>
      <c r="D11" s="12">
        <v>20000</v>
      </c>
      <c r="E11" s="12">
        <v>20000</v>
      </c>
      <c r="F11" s="12">
        <v>20000</v>
      </c>
      <c r="G11" s="12">
        <v>20000</v>
      </c>
      <c r="H11" s="12">
        <v>20000</v>
      </c>
      <c r="I11" s="12">
        <v>20000</v>
      </c>
      <c r="J11" s="12">
        <v>20000</v>
      </c>
      <c r="K11" s="12">
        <v>20000</v>
      </c>
    </row>
    <row r="12" spans="1:11" x14ac:dyDescent="0.25">
      <c r="A12" s="8" t="s">
        <v>20</v>
      </c>
      <c r="B12" s="12">
        <v>10000</v>
      </c>
      <c r="C12" s="12">
        <v>10000</v>
      </c>
      <c r="D12" s="12">
        <v>10000</v>
      </c>
      <c r="E12" s="12">
        <v>10000</v>
      </c>
      <c r="F12" s="12">
        <v>10000</v>
      </c>
      <c r="G12" s="12">
        <v>10000</v>
      </c>
      <c r="H12" s="12">
        <v>10000</v>
      </c>
      <c r="I12" s="12">
        <v>10000</v>
      </c>
      <c r="J12" s="12">
        <v>10000</v>
      </c>
      <c r="K12" s="12">
        <v>10000</v>
      </c>
    </row>
    <row r="13" spans="1:11" x14ac:dyDescent="0.25">
      <c r="A13" s="8" t="s">
        <v>21</v>
      </c>
      <c r="B13" s="12">
        <v>10000</v>
      </c>
      <c r="C13" s="12">
        <v>10000</v>
      </c>
      <c r="D13" s="12">
        <v>10000</v>
      </c>
      <c r="E13" s="12">
        <v>10000</v>
      </c>
      <c r="F13" s="12">
        <v>10000</v>
      </c>
      <c r="G13" s="12">
        <v>10000</v>
      </c>
      <c r="H13" s="12">
        <v>10000</v>
      </c>
      <c r="I13" s="12">
        <v>10000</v>
      </c>
      <c r="J13" s="12">
        <v>10000</v>
      </c>
      <c r="K13" s="12">
        <v>10000</v>
      </c>
    </row>
    <row r="14" spans="1:11" x14ac:dyDescent="0.25">
      <c r="A14" s="8" t="s">
        <v>22</v>
      </c>
      <c r="B14" s="12">
        <v>10000</v>
      </c>
      <c r="C14" s="12">
        <v>10000</v>
      </c>
      <c r="D14" s="12">
        <v>10000</v>
      </c>
      <c r="E14" s="12">
        <v>10000</v>
      </c>
      <c r="F14" s="12">
        <v>10000</v>
      </c>
      <c r="G14" s="12">
        <v>10000</v>
      </c>
      <c r="H14" s="12">
        <v>10000</v>
      </c>
      <c r="I14" s="12">
        <v>10000</v>
      </c>
      <c r="J14" s="12">
        <v>10000</v>
      </c>
      <c r="K14" s="12">
        <v>10000</v>
      </c>
    </row>
    <row r="15" spans="1:11" x14ac:dyDescent="0.25">
      <c r="A15" s="4" t="s">
        <v>23</v>
      </c>
      <c r="B15" s="12">
        <v>10000</v>
      </c>
      <c r="C15" s="12">
        <v>10000</v>
      </c>
      <c r="D15" s="12">
        <v>10000</v>
      </c>
      <c r="E15" s="12">
        <v>10000</v>
      </c>
      <c r="F15" s="12">
        <v>10000</v>
      </c>
      <c r="G15" s="12">
        <v>10000</v>
      </c>
      <c r="H15" s="12">
        <v>10000</v>
      </c>
      <c r="I15" s="12">
        <v>10000</v>
      </c>
      <c r="J15" s="12">
        <v>10000</v>
      </c>
      <c r="K15" s="12">
        <v>10000</v>
      </c>
    </row>
    <row r="16" spans="1:11" x14ac:dyDescent="0.25">
      <c r="A16" s="1" t="s">
        <v>93</v>
      </c>
      <c r="B16" s="13">
        <f>SUM(B8:B15)</f>
        <v>90000</v>
      </c>
      <c r="C16" s="13">
        <f t="shared" ref="C16:K16" si="0">SUM(C8:C15)</f>
        <v>90000</v>
      </c>
      <c r="D16" s="13">
        <f t="shared" si="0"/>
        <v>90000</v>
      </c>
      <c r="E16" s="13">
        <f t="shared" si="0"/>
        <v>90000</v>
      </c>
      <c r="F16" s="13">
        <f t="shared" si="0"/>
        <v>90000</v>
      </c>
      <c r="G16" s="13">
        <f t="shared" si="0"/>
        <v>90000</v>
      </c>
      <c r="H16" s="13">
        <f t="shared" si="0"/>
        <v>90000</v>
      </c>
      <c r="I16" s="13">
        <f t="shared" si="0"/>
        <v>90000</v>
      </c>
      <c r="J16" s="13">
        <f t="shared" si="0"/>
        <v>90000</v>
      </c>
      <c r="K16" s="13">
        <f t="shared" si="0"/>
        <v>90000</v>
      </c>
    </row>
    <row r="17" spans="1:11" ht="31.5" x14ac:dyDescent="0.25">
      <c r="A17" s="8" t="s">
        <v>24</v>
      </c>
      <c r="B17" s="14">
        <v>5</v>
      </c>
      <c r="C17" s="14">
        <v>6</v>
      </c>
      <c r="D17" s="14">
        <v>7</v>
      </c>
      <c r="E17" s="14">
        <v>8</v>
      </c>
      <c r="F17" s="14">
        <v>9</v>
      </c>
      <c r="G17" s="14">
        <v>9</v>
      </c>
      <c r="H17" s="14">
        <v>22</v>
      </c>
      <c r="I17" s="14">
        <v>34</v>
      </c>
      <c r="J17" s="14">
        <v>43</v>
      </c>
      <c r="K17" s="14">
        <v>3</v>
      </c>
    </row>
    <row r="18" spans="1:11" x14ac:dyDescent="0.25">
      <c r="A18" s="8" t="s">
        <v>25</v>
      </c>
      <c r="B18" s="15">
        <f>SUM(B17:K17)</f>
        <v>146</v>
      </c>
      <c r="C18" s="15"/>
      <c r="D18" s="15"/>
      <c r="E18" s="15"/>
      <c r="F18" s="15"/>
      <c r="G18" s="15"/>
      <c r="H18" s="15"/>
      <c r="I18" s="15"/>
      <c r="J18" s="15"/>
      <c r="K18" s="15"/>
    </row>
    <row r="19" spans="1:11" x14ac:dyDescent="0.25">
      <c r="A19" s="16" t="s">
        <v>94</v>
      </c>
      <c r="B19" s="17">
        <f>IFERROR(SUM(B16:K16)/B18,0)</f>
        <v>6164.3835616438355</v>
      </c>
      <c r="C19" s="18"/>
      <c r="D19" s="18"/>
      <c r="E19" s="18"/>
      <c r="F19" s="18"/>
      <c r="G19" s="18"/>
      <c r="H19" s="18"/>
      <c r="I19" s="18"/>
      <c r="J19" s="18"/>
      <c r="K19" s="18"/>
    </row>
    <row r="20" spans="1:11" x14ac:dyDescent="0.25">
      <c r="A20" s="16" t="s">
        <v>26</v>
      </c>
      <c r="B20" s="14">
        <v>36</v>
      </c>
      <c r="C20" s="18"/>
      <c r="D20" s="18"/>
      <c r="E20" s="18"/>
      <c r="F20" s="18"/>
      <c r="G20" s="18"/>
      <c r="H20" s="18"/>
      <c r="I20" s="18"/>
      <c r="J20" s="18"/>
      <c r="K20" s="18"/>
    </row>
    <row r="21" spans="1:11" ht="31.5" x14ac:dyDescent="0.25">
      <c r="A21" s="16" t="s">
        <v>59</v>
      </c>
      <c r="B21" s="14">
        <v>16</v>
      </c>
      <c r="C21" s="18"/>
      <c r="D21" s="18"/>
      <c r="E21" s="18"/>
      <c r="F21" s="18"/>
      <c r="G21" s="18"/>
      <c r="H21" s="18"/>
      <c r="I21" s="18"/>
      <c r="J21" s="18"/>
      <c r="K21" s="18"/>
    </row>
    <row r="22" spans="1:11" ht="31.5" x14ac:dyDescent="0.25">
      <c r="A22" s="16" t="s">
        <v>27</v>
      </c>
      <c r="B22" s="19">
        <f>ROUNDUP(B19/B20*B21,-2)</f>
        <v>2800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1:11" ht="31.5" x14ac:dyDescent="0.25">
      <c r="A23" s="16" t="s">
        <v>95</v>
      </c>
      <c r="B23" s="79">
        <f>B22</f>
        <v>2800</v>
      </c>
      <c r="C23" s="20"/>
      <c r="D23" s="20"/>
      <c r="E23" s="20"/>
      <c r="F23" s="20"/>
      <c r="G23" s="20"/>
      <c r="H23" s="20"/>
      <c r="I23" s="20"/>
      <c r="J23" s="20"/>
      <c r="K23" s="20"/>
    </row>
    <row r="24" spans="1:11" x14ac:dyDescent="0.25"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1" x14ac:dyDescent="0.25"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1:11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20"/>
    </row>
  </sheetData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48EA95AF-0672-47AA-A21E-871BD07759E9}">
            <x14:iconSet iconSet="3Arrows" custom="1">
              <x14:cfvo type="percent">
                <xm:f>0</xm:f>
              </x14:cfvo>
              <x14:cfvo type="num">
                <xm:f>-0.1</xm:f>
              </x14:cfvo>
              <x14:cfvo type="num">
                <xm:f>0.1</xm:f>
              </x14:cfvo>
              <x14:cfIcon iconSet="3Arrows" iconId="0"/>
              <x14:cfIcon iconSet="3Arrows" iconId="1"/>
              <x14:cfIcon iconSet="3Arrows" iconId="2"/>
            </x14:iconSet>
          </x14:cfRule>
          <xm:sqref>G1 B1</xm:sqref>
        </x14:conditionalFormatting>
        <x14:conditionalFormatting xmlns:xm="http://schemas.microsoft.com/office/excel/2006/main">
          <x14:cfRule type="iconSet" priority="3" id="{50B1705C-A811-43FA-BF5A-76B9C5BA25F5}">
            <x14:iconSet iconSet="3Arrows" custom="1">
              <x14:cfvo type="percent">
                <xm:f>0</xm:f>
              </x14:cfvo>
              <x14:cfvo type="num">
                <xm:f>-0.1</xm:f>
              </x14:cfvo>
              <x14:cfvo type="num">
                <xm:f>0.1</xm:f>
              </x14:cfvo>
              <x14:cfIcon iconSet="3Arrows" iconId="0"/>
              <x14:cfIcon iconSet="3Arrows" iconId="1"/>
              <x14:cfIcon iconSet="3Arrows" iconId="2"/>
            </x14:iconSet>
          </x14:cfRule>
          <xm:sqref>F1</xm:sqref>
        </x14:conditionalFormatting>
        <x14:conditionalFormatting xmlns:xm="http://schemas.microsoft.com/office/excel/2006/main">
          <x14:cfRule type="iconSet" priority="2" id="{2EC22BF6-8BF4-4747-BB00-8742395C6C66}">
            <x14:iconSet iconSet="3Arrows" custom="1">
              <x14:cfvo type="percent">
                <xm:f>0</xm:f>
              </x14:cfvo>
              <x14:cfvo type="num">
                <xm:f>-0.1</xm:f>
              </x14:cfvo>
              <x14:cfvo type="num">
                <xm:f>0.1</xm:f>
              </x14:cfvo>
              <x14:cfIcon iconSet="3Arrows" iconId="0"/>
              <x14:cfIcon iconSet="3Arrows" iconId="1"/>
              <x14:cfIcon iconSet="3Arrows" iconId="2"/>
            </x14:iconSet>
          </x14:cfRule>
          <xm:sqref>C1</xm:sqref>
        </x14:conditionalFormatting>
        <x14:conditionalFormatting xmlns:xm="http://schemas.microsoft.com/office/excel/2006/main">
          <x14:cfRule type="iconSet" priority="1" id="{EDC29902-4741-4EA1-89D7-A2CD193ED162}">
            <x14:iconSet iconSet="3Arrows" custom="1">
              <x14:cfvo type="percent">
                <xm:f>0</xm:f>
              </x14:cfvo>
              <x14:cfvo type="num">
                <xm:f>-0.1</xm:f>
              </x14:cfvo>
              <x14:cfvo type="num">
                <xm:f>0.1</xm:f>
              </x14:cfvo>
              <x14:cfIcon iconSet="3Arrows" iconId="0"/>
              <x14:cfIcon iconSet="3Arrows" iconId="1"/>
              <x14:cfIcon iconSet="3Arrows" iconId="2"/>
            </x14:iconSet>
          </x14:cfRule>
          <xm:sqref>E1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81E82-EE9A-4F9E-AF25-BCD2D1194238}">
  <dimension ref="A1:O16"/>
  <sheetViews>
    <sheetView workbookViewId="0">
      <selection activeCell="K4" sqref="K4"/>
    </sheetView>
  </sheetViews>
  <sheetFormatPr defaultColWidth="10.875" defaultRowHeight="15.75" x14ac:dyDescent="0.25"/>
  <cols>
    <col min="1" max="1" width="26.375" style="4" customWidth="1"/>
    <col min="2" max="2" width="11.625" style="4" customWidth="1"/>
    <col min="3" max="3" width="21.625" style="4" customWidth="1"/>
    <col min="4" max="4" width="3.5" style="4" customWidth="1"/>
    <col min="5" max="5" width="31.375" style="4" customWidth="1"/>
    <col min="6" max="6" width="12.375" style="4" bestFit="1" customWidth="1"/>
    <col min="7" max="7" width="13.125" style="4" customWidth="1"/>
    <col min="8" max="8" width="13.625" style="4" bestFit="1" customWidth="1"/>
    <col min="9" max="9" width="13.625" style="4" customWidth="1"/>
    <col min="10" max="10" width="14.5" style="4" bestFit="1" customWidth="1"/>
    <col min="11" max="11" width="15.125" style="4" customWidth="1"/>
    <col min="12" max="12" width="7.875" style="4" bestFit="1" customWidth="1"/>
    <col min="13" max="13" width="28.375" style="4" customWidth="1"/>
    <col min="14" max="14" width="3.625" style="4" customWidth="1"/>
    <col min="15" max="16384" width="10.875" style="4"/>
  </cols>
  <sheetData>
    <row r="1" spans="1:15" ht="35.1" customHeight="1" x14ac:dyDescent="0.25">
      <c r="A1" s="21" t="s">
        <v>0</v>
      </c>
      <c r="B1" s="88" t="str">
        <f>'[1]Расчет номинала'!A2</f>
        <v>ГО Нижний Новгород</v>
      </c>
      <c r="C1" s="88"/>
      <c r="D1" s="80"/>
      <c r="F1" s="89" t="s">
        <v>29</v>
      </c>
      <c r="G1" s="89"/>
      <c r="H1" s="89"/>
      <c r="I1" s="89"/>
      <c r="J1" s="89"/>
      <c r="K1" s="89"/>
      <c r="M1" s="89" t="s">
        <v>45</v>
      </c>
      <c r="N1" s="89"/>
      <c r="O1" s="89"/>
    </row>
    <row r="2" spans="1:15" ht="33.75" customHeight="1" x14ac:dyDescent="0.25">
      <c r="A2" s="90" t="s">
        <v>28</v>
      </c>
      <c r="B2" s="90"/>
      <c r="C2" s="84">
        <v>35786.199999999997</v>
      </c>
      <c r="D2" s="23"/>
      <c r="E2" s="25" t="s">
        <v>30</v>
      </c>
      <c r="F2" s="26" t="str">
        <f>'[1]Расчет номинала'!A9</f>
        <v>Техническая</v>
      </c>
      <c r="G2" s="26" t="str">
        <f>'[1]Расчет номинала'!A10</f>
        <v>Естественнонаучная</v>
      </c>
      <c r="H2" s="26" t="str">
        <f>'[1]Расчет номинала'!A11</f>
        <v>Художественная</v>
      </c>
      <c r="I2" s="26" t="str">
        <f>'[1]Расчет номинала'!A12</f>
        <v>Туристско-краеведческая</v>
      </c>
      <c r="J2" s="26" t="str">
        <f>'[1]Расчет номинала'!A13</f>
        <v>Физкультурно-спортивная</v>
      </c>
      <c r="K2" s="26" t="str">
        <f>'[1]Расчет номинала'!A14</f>
        <v>Социально-педагогическая</v>
      </c>
      <c r="M2" s="26" t="s">
        <v>48</v>
      </c>
      <c r="N2" s="26"/>
      <c r="O2" s="32">
        <v>1</v>
      </c>
    </row>
    <row r="3" spans="1:15" ht="34.5" customHeight="1" x14ac:dyDescent="0.35">
      <c r="A3" s="22" t="s">
        <v>33</v>
      </c>
      <c r="B3"/>
      <c r="C3" s="84">
        <v>0.3</v>
      </c>
      <c r="D3" s="20"/>
      <c r="E3" s="22" t="s">
        <v>96</v>
      </c>
      <c r="F3" s="85">
        <v>60</v>
      </c>
      <c r="G3" s="85">
        <v>60</v>
      </c>
      <c r="H3" s="85">
        <v>32</v>
      </c>
      <c r="I3" s="85">
        <v>120</v>
      </c>
      <c r="J3" s="85">
        <v>32</v>
      </c>
      <c r="K3" s="85">
        <v>80</v>
      </c>
      <c r="M3" s="26" t="s">
        <v>51</v>
      </c>
      <c r="N3" s="26"/>
      <c r="O3" s="32">
        <v>1</v>
      </c>
    </row>
    <row r="4" spans="1:15" ht="30" customHeight="1" x14ac:dyDescent="0.35">
      <c r="A4" s="22" t="s">
        <v>36</v>
      </c>
      <c r="B4"/>
      <c r="C4" s="6">
        <v>750</v>
      </c>
      <c r="D4" s="20"/>
      <c r="E4" s="22" t="s">
        <v>97</v>
      </c>
      <c r="F4" s="85">
        <v>216</v>
      </c>
      <c r="G4" s="85">
        <v>144</v>
      </c>
      <c r="H4" s="85">
        <v>216</v>
      </c>
      <c r="I4" s="85">
        <v>144</v>
      </c>
      <c r="J4" s="85">
        <v>216</v>
      </c>
      <c r="K4" s="85">
        <v>216</v>
      </c>
      <c r="M4" s="26" t="s">
        <v>54</v>
      </c>
      <c r="N4" s="26"/>
      <c r="O4" s="32">
        <v>1</v>
      </c>
    </row>
    <row r="5" spans="1:15" ht="31.5" x14ac:dyDescent="0.25">
      <c r="A5" s="22" t="s">
        <v>39</v>
      </c>
      <c r="B5"/>
      <c r="C5" s="6">
        <v>2222</v>
      </c>
      <c r="D5" s="20"/>
      <c r="E5" s="27" t="s">
        <v>32</v>
      </c>
      <c r="F5" s="86">
        <v>10</v>
      </c>
      <c r="G5" s="86">
        <v>5</v>
      </c>
      <c r="H5" s="86">
        <v>5</v>
      </c>
      <c r="I5" s="86">
        <v>10</v>
      </c>
      <c r="J5" s="86">
        <v>5</v>
      </c>
      <c r="K5" s="86">
        <v>15</v>
      </c>
    </row>
    <row r="6" spans="1:15" ht="47.25" x14ac:dyDescent="0.25">
      <c r="A6" s="22" t="s">
        <v>42</v>
      </c>
      <c r="B6"/>
      <c r="C6" s="84">
        <v>5.55</v>
      </c>
      <c r="E6" s="27" t="s">
        <v>35</v>
      </c>
      <c r="F6" s="86">
        <v>20</v>
      </c>
      <c r="G6" s="86">
        <v>15</v>
      </c>
      <c r="H6" s="86">
        <v>10</v>
      </c>
      <c r="I6" s="86">
        <v>30</v>
      </c>
      <c r="J6" s="86">
        <v>10</v>
      </c>
      <c r="K6" s="86">
        <v>25</v>
      </c>
    </row>
    <row r="7" spans="1:15" ht="45" customHeight="1" x14ac:dyDescent="0.25">
      <c r="A7" s="22" t="s">
        <v>31</v>
      </c>
      <c r="B7"/>
      <c r="C7" s="24"/>
      <c r="E7" s="29" t="s">
        <v>38</v>
      </c>
      <c r="F7" s="30">
        <f t="shared" ref="F7:K7" si="0">SUM(F8:F12)</f>
        <v>67.42300108112876</v>
      </c>
      <c r="G7" s="30">
        <f t="shared" si="0"/>
        <v>96.74442225661376</v>
      </c>
      <c r="H7" s="30">
        <f t="shared" si="0"/>
        <v>116.88363628637566</v>
      </c>
      <c r="I7" s="30">
        <f t="shared" si="0"/>
        <v>50.381338112433859</v>
      </c>
      <c r="J7" s="30">
        <f t="shared" si="0"/>
        <v>115.8254352281746</v>
      </c>
      <c r="K7" s="30">
        <f t="shared" si="0"/>
        <v>49.190861921957669</v>
      </c>
    </row>
    <row r="8" spans="1:15" ht="31.5" x14ac:dyDescent="0.25">
      <c r="A8" s="28" t="s">
        <v>34</v>
      </c>
      <c r="B8" s="22"/>
      <c r="C8" s="6">
        <v>500000</v>
      </c>
      <c r="E8" s="22" t="s">
        <v>41</v>
      </c>
      <c r="F8" s="31">
        <f t="shared" ref="F8:K8" si="1">$C$2*12*1.302/F3/F4</f>
        <v>43.142252222222226</v>
      </c>
      <c r="G8" s="31">
        <f t="shared" si="1"/>
        <v>64.713378333333338</v>
      </c>
      <c r="H8" s="31">
        <f t="shared" si="1"/>
        <v>80.891722916666666</v>
      </c>
      <c r="I8" s="31">
        <f t="shared" si="1"/>
        <v>32.356689166666669</v>
      </c>
      <c r="J8" s="31">
        <f t="shared" si="1"/>
        <v>80.891722916666666</v>
      </c>
      <c r="K8" s="31">
        <f t="shared" si="1"/>
        <v>32.356689166666669</v>
      </c>
    </row>
    <row r="9" spans="1:15" x14ac:dyDescent="0.25">
      <c r="A9" s="28" t="s">
        <v>37</v>
      </c>
      <c r="B9" s="22"/>
      <c r="C9" s="6">
        <v>400000</v>
      </c>
      <c r="E9" s="22" t="s">
        <v>44</v>
      </c>
      <c r="F9" s="31">
        <f t="shared" ref="F9:K9" si="2">F8*$C$3</f>
        <v>12.942675666666668</v>
      </c>
      <c r="G9" s="31">
        <f t="shared" si="2"/>
        <v>19.414013499999999</v>
      </c>
      <c r="H9" s="31">
        <f t="shared" si="2"/>
        <v>24.267516874999998</v>
      </c>
      <c r="I9" s="31">
        <f t="shared" si="2"/>
        <v>9.7070067499999997</v>
      </c>
      <c r="J9" s="31">
        <f t="shared" si="2"/>
        <v>24.267516874999998</v>
      </c>
      <c r="K9" s="31">
        <f t="shared" si="2"/>
        <v>9.7070067499999997</v>
      </c>
    </row>
    <row r="10" spans="1:15" ht="31.5" x14ac:dyDescent="0.25">
      <c r="A10" s="28" t="s">
        <v>40</v>
      </c>
      <c r="B10" s="22"/>
      <c r="C10" s="6">
        <v>250000</v>
      </c>
      <c r="E10" s="22" t="s">
        <v>47</v>
      </c>
      <c r="F10" s="87">
        <f>($C$4*14)/3/F3/F4+$C$5/F3/F4</f>
        <v>0.44151234567901237</v>
      </c>
      <c r="G10" s="87">
        <f t="shared" ref="G10:K10" si="3">($C$4*14)/3/G3/G4+$C$5/G3/G4</f>
        <v>0.66226851851851853</v>
      </c>
      <c r="H10" s="87">
        <f t="shared" si="3"/>
        <v>0.82783564814814814</v>
      </c>
      <c r="I10" s="87">
        <f t="shared" si="3"/>
        <v>0.33113425925925927</v>
      </c>
      <c r="J10" s="87">
        <f t="shared" si="3"/>
        <v>0.82783564814814814</v>
      </c>
      <c r="K10" s="87">
        <f t="shared" si="3"/>
        <v>0.33113425925925927</v>
      </c>
    </row>
    <row r="11" spans="1:15" ht="31.5" x14ac:dyDescent="0.25">
      <c r="A11" s="28" t="s">
        <v>43</v>
      </c>
      <c r="B11" s="22"/>
      <c r="C11" s="6">
        <v>300000</v>
      </c>
      <c r="E11" s="22" t="s">
        <v>50</v>
      </c>
      <c r="F11" s="31">
        <f t="shared" ref="F11:K11" si="4">((VLOOKUP(F2,$A$8:$C$13,3,FALSE))/7/$C$14/(AVERAGE(F5,F6)))+(($C$15*0.5)/5/$C$14)</f>
        <v>5.3465608465608465</v>
      </c>
      <c r="G11" s="31">
        <f t="shared" si="4"/>
        <v>6.4047619047619051</v>
      </c>
      <c r="H11" s="31">
        <f t="shared" si="4"/>
        <v>5.3465608465608465</v>
      </c>
      <c r="I11" s="31">
        <f t="shared" si="4"/>
        <v>2.4365079365079358</v>
      </c>
      <c r="J11" s="31">
        <f t="shared" si="4"/>
        <v>4.2883597883597879</v>
      </c>
      <c r="K11" s="31">
        <f t="shared" si="4"/>
        <v>1.2460317460317458</v>
      </c>
    </row>
    <row r="12" spans="1:15" ht="31.5" x14ac:dyDescent="0.25">
      <c r="A12" s="28" t="s">
        <v>46</v>
      </c>
      <c r="B12" s="22"/>
      <c r="C12" s="6">
        <v>200000</v>
      </c>
      <c r="E12" s="22" t="s">
        <v>53</v>
      </c>
      <c r="F12" s="31">
        <f t="shared" ref="F12:K12" si="5">$C$6</f>
        <v>5.55</v>
      </c>
      <c r="G12" s="31">
        <f t="shared" si="5"/>
        <v>5.55</v>
      </c>
      <c r="H12" s="31">
        <f t="shared" si="5"/>
        <v>5.55</v>
      </c>
      <c r="I12" s="31">
        <f t="shared" si="5"/>
        <v>5.55</v>
      </c>
      <c r="J12" s="31">
        <f t="shared" si="5"/>
        <v>5.55</v>
      </c>
      <c r="K12" s="31">
        <f t="shared" si="5"/>
        <v>5.55</v>
      </c>
    </row>
    <row r="13" spans="1:15" x14ac:dyDescent="0.25">
      <c r="A13" s="28" t="s">
        <v>49</v>
      </c>
      <c r="C13" s="6">
        <v>150000</v>
      </c>
      <c r="E13" s="89"/>
      <c r="F13" s="89"/>
      <c r="G13" s="89"/>
      <c r="H13" s="89"/>
      <c r="I13" s="89"/>
      <c r="J13" s="89"/>
      <c r="K13" s="89"/>
    </row>
    <row r="14" spans="1:15" ht="47.25" x14ac:dyDescent="0.25">
      <c r="A14" s="4" t="s">
        <v>52</v>
      </c>
      <c r="B14"/>
      <c r="C14" s="6">
        <v>900</v>
      </c>
      <c r="H14" s="31"/>
      <c r="I14" s="31"/>
      <c r="J14" s="31"/>
      <c r="K14" s="31"/>
    </row>
    <row r="15" spans="1:15" x14ac:dyDescent="0.25">
      <c r="A15" s="4" t="s">
        <v>55</v>
      </c>
      <c r="B15"/>
      <c r="C15" s="84">
        <v>500</v>
      </c>
      <c r="H15" s="31"/>
      <c r="I15" s="31"/>
      <c r="J15" s="31"/>
      <c r="K15" s="31"/>
    </row>
    <row r="16" spans="1:15" x14ac:dyDescent="0.25">
      <c r="H16" s="31"/>
      <c r="I16" s="31"/>
      <c r="J16" s="31"/>
      <c r="K16" s="31"/>
    </row>
  </sheetData>
  <mergeCells count="5">
    <mergeCell ref="B1:C1"/>
    <mergeCell ref="F1:K1"/>
    <mergeCell ref="M1:O1"/>
    <mergeCell ref="A2:B2"/>
    <mergeCell ref="E13:K13"/>
  </mergeCell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BB84D86F-9478-4301-9EB2-CAE60D8BA31C}">
            <x14:iconSet iconSet="3Arrows" custom="1">
              <x14:cfvo type="percent">
                <xm:f>0</xm:f>
              </x14:cfvo>
              <x14:cfvo type="num">
                <xm:f>-0.1</xm:f>
              </x14:cfvo>
              <x14:cfvo type="num">
                <xm:f>0.1</xm:f>
              </x14:cfvo>
              <x14:cfIcon iconSet="3Arrows" iconId="0"/>
              <x14:cfIcon iconSet="3Arrows" iconId="1"/>
              <x14:cfIcon iconSet="3Arrows" iconId="2"/>
            </x14:iconSet>
          </x14:cfRule>
          <xm:sqref>A2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D5DEA-BEF9-4E72-A544-15A3745CE70B}">
  <sheetPr>
    <pageSetUpPr fitToPage="1"/>
  </sheetPr>
  <dimension ref="A1:O1284"/>
  <sheetViews>
    <sheetView tabSelected="1" topLeftCell="B6" workbookViewId="0">
      <selection activeCell="N2" sqref="N2:N36"/>
    </sheetView>
  </sheetViews>
  <sheetFormatPr defaultColWidth="11" defaultRowHeight="15.75" x14ac:dyDescent="0.25"/>
  <cols>
    <col min="1" max="1" width="25.375" style="58" customWidth="1"/>
    <col min="2" max="2" width="34.5" style="58" customWidth="1"/>
    <col min="3" max="3" width="24.125" style="58" customWidth="1"/>
    <col min="4" max="4" width="11.5" style="58" customWidth="1"/>
    <col min="5" max="5" width="12.875" style="58" customWidth="1"/>
    <col min="6" max="6" width="12.125" style="59" customWidth="1"/>
    <col min="7" max="7" width="11.5" style="59" customWidth="1"/>
    <col min="8" max="8" width="12.5" style="61" customWidth="1"/>
    <col min="9" max="9" width="11.125" style="57" customWidth="1"/>
    <col min="10" max="10" width="14" style="57" customWidth="1"/>
    <col min="11" max="11" width="13.875" style="57" customWidth="1"/>
    <col min="12" max="12" width="11" customWidth="1"/>
    <col min="13" max="13" width="11.375" customWidth="1"/>
    <col min="14" max="14" width="21.5" customWidth="1"/>
    <col min="15" max="15" width="0" style="53" hidden="1" customWidth="1"/>
  </cols>
  <sheetData>
    <row r="1" spans="1:15" s="44" customFormat="1" ht="63" x14ac:dyDescent="0.25">
      <c r="A1" s="40" t="s">
        <v>62</v>
      </c>
      <c r="B1" s="40" t="s">
        <v>63</v>
      </c>
      <c r="C1" s="40" t="s">
        <v>30</v>
      </c>
      <c r="D1" s="41" t="s">
        <v>26</v>
      </c>
      <c r="E1" s="41" t="s">
        <v>64</v>
      </c>
      <c r="F1" s="41" t="s">
        <v>65</v>
      </c>
      <c r="G1" s="41" t="s">
        <v>66</v>
      </c>
      <c r="H1" s="42" t="s">
        <v>67</v>
      </c>
      <c r="I1" s="43" t="s">
        <v>68</v>
      </c>
      <c r="J1" s="43" t="s">
        <v>69</v>
      </c>
      <c r="K1" s="43" t="s">
        <v>70</v>
      </c>
      <c r="L1" s="43" t="s">
        <v>71</v>
      </c>
      <c r="M1" s="43" t="s">
        <v>72</v>
      </c>
      <c r="O1" s="45"/>
    </row>
    <row r="2" spans="1:15" ht="26.25" x14ac:dyDescent="0.25">
      <c r="A2" s="46" t="s">
        <v>5</v>
      </c>
      <c r="B2" s="46" t="s">
        <v>73</v>
      </c>
      <c r="C2" s="46" t="s">
        <v>40</v>
      </c>
      <c r="D2" s="47">
        <v>36</v>
      </c>
      <c r="E2" s="47">
        <v>16</v>
      </c>
      <c r="F2" s="48">
        <v>4</v>
      </c>
      <c r="G2" s="48">
        <v>100</v>
      </c>
      <c r="H2" s="49">
        <v>35</v>
      </c>
      <c r="I2" s="50">
        <f>HLOOKUP($C2,'Расчет нормативных затрат'!$F$2:$K$7,6,FALSE)</f>
        <v>116.88363628637566</v>
      </c>
      <c r="J2" s="50">
        <f>IF(H2=0,I2*F2*D2*G2,IF(I2&gt;H2,H2*F2*D2*G2,I2*F2*D2*G2))</f>
        <v>504000</v>
      </c>
      <c r="K2" s="50">
        <f>IF(H2=0,I2*F2*E2*G2,IF(I2&gt;H2,H2*F2*E2*G2,I2*F2*E2*G2))</f>
        <v>224000</v>
      </c>
      <c r="L2" s="50">
        <f>IF(H2=0,I2*F2*D2,IF(I2&gt;H2,H2*F2*D2,I2*F2*D2))</f>
        <v>5040</v>
      </c>
      <c r="M2" s="51">
        <f>IF(H2=0,I2*F2*E2,IF(I2&gt;H2,H2*F2*E2,I2*F2*E2))</f>
        <v>2240</v>
      </c>
      <c r="N2" s="52" t="str">
        <f>IF(M2&gt;'Расчет номинала'!$B$23,"Не покрывается номиналом!"," ")</f>
        <v xml:space="preserve"> </v>
      </c>
      <c r="O2" s="53">
        <f>IF(M2=0,0,IF(M2&gt;'Расчет номинала'!$B$21/2,0,IF(M2&lt;'Расчет номинала'!$B$21/3,2,1)))</f>
        <v>0</v>
      </c>
    </row>
    <row r="3" spans="1:15" x14ac:dyDescent="0.25">
      <c r="A3" s="46" t="s">
        <v>5</v>
      </c>
      <c r="B3" s="46" t="s">
        <v>74</v>
      </c>
      <c r="C3" s="46" t="s">
        <v>40</v>
      </c>
      <c r="D3" s="47">
        <v>36</v>
      </c>
      <c r="E3" s="47">
        <v>16</v>
      </c>
      <c r="F3" s="48">
        <v>6</v>
      </c>
      <c r="G3" s="48">
        <v>20</v>
      </c>
      <c r="H3" s="49">
        <v>35</v>
      </c>
      <c r="I3" s="50">
        <f>HLOOKUP($C3,'Расчет нормативных затрат'!$F$2:$K$7,6,FALSE)</f>
        <v>116.88363628637566</v>
      </c>
      <c r="J3" s="50">
        <f t="shared" ref="J3:J36" si="0">IF(H3=0,I3*F3*D3*G3,IF(I3&gt;H3,H3*F3*D3*G3,I3*F3*D3*G3))</f>
        <v>151200</v>
      </c>
      <c r="K3" s="50">
        <f t="shared" ref="K3:K36" si="1">IF(H3=0,I3*F3*E3*G3,IF(I3&gt;H3,H3*F3*E3*G3,I3*F3*E3*G3))</f>
        <v>67200</v>
      </c>
      <c r="L3" s="50">
        <f t="shared" ref="L3:L36" si="2">IF(H3=0,I3*F3*D3,IF(I3&gt;H3,H3*F3*D3,I3*F3*D3))</f>
        <v>7560</v>
      </c>
      <c r="M3" s="51">
        <f t="shared" ref="M3:M36" si="3">IF(H3=0,I3*F3*E3,IF(I3&gt;H3,H3*F3*E3,I3*F3*E3))</f>
        <v>3360</v>
      </c>
      <c r="N3" s="52" t="str">
        <f>IF(M3&gt;'Расчет номинала'!$B$23,"Не покрывается номиналом!"," ")</f>
        <v>Не покрывается номиналом!</v>
      </c>
      <c r="O3" s="53">
        <f>IF(M3=0,0,IF(M3&gt;'Расчет номинала'!$B$21/2,0,IF(M3&lt;'Расчет номинала'!$B$21/3,2,1)))</f>
        <v>0</v>
      </c>
    </row>
    <row r="4" spans="1:15" x14ac:dyDescent="0.25">
      <c r="A4" s="46" t="s">
        <v>6</v>
      </c>
      <c r="B4" s="46" t="s">
        <v>75</v>
      </c>
      <c r="C4" s="46" t="s">
        <v>46</v>
      </c>
      <c r="D4" s="47">
        <v>39</v>
      </c>
      <c r="E4" s="47">
        <v>17</v>
      </c>
      <c r="F4" s="48">
        <v>8</v>
      </c>
      <c r="G4" s="48">
        <v>20</v>
      </c>
      <c r="H4" s="49">
        <v>35</v>
      </c>
      <c r="I4" s="50">
        <f>HLOOKUP($C4,'Расчет нормативных затрат'!$F$2:$K$7,6,FALSE)</f>
        <v>115.8254352281746</v>
      </c>
      <c r="J4" s="50">
        <f t="shared" si="0"/>
        <v>218400</v>
      </c>
      <c r="K4" s="50">
        <f t="shared" si="1"/>
        <v>95200</v>
      </c>
      <c r="L4" s="50">
        <f t="shared" si="2"/>
        <v>10920</v>
      </c>
      <c r="M4" s="51">
        <f t="shared" si="3"/>
        <v>4760</v>
      </c>
      <c r="N4" s="52" t="str">
        <f>IF(M4&gt;'Расчет номинала'!$B$23,"Не покрывается номиналом!"," ")</f>
        <v>Не покрывается номиналом!</v>
      </c>
      <c r="O4" s="53">
        <f>IF(M4=0,0,IF(M4&gt;'Расчет номинала'!$B$21/2,0,IF(M4&lt;'Расчет номинала'!$B$21/3,2,1)))</f>
        <v>0</v>
      </c>
    </row>
    <row r="5" spans="1:15" x14ac:dyDescent="0.25">
      <c r="A5" s="46" t="s">
        <v>6</v>
      </c>
      <c r="B5" s="46" t="s">
        <v>76</v>
      </c>
      <c r="C5" s="46" t="s">
        <v>46</v>
      </c>
      <c r="D5" s="47">
        <v>39</v>
      </c>
      <c r="E5" s="47">
        <v>17</v>
      </c>
      <c r="F5" s="48">
        <v>6</v>
      </c>
      <c r="G5" s="48">
        <v>20</v>
      </c>
      <c r="H5" s="49">
        <v>35</v>
      </c>
      <c r="I5" s="50">
        <f>HLOOKUP($C5,'Расчет нормативных затрат'!$F$2:$K$7,6,FALSE)</f>
        <v>115.8254352281746</v>
      </c>
      <c r="J5" s="50">
        <f t="shared" si="0"/>
        <v>163800</v>
      </c>
      <c r="K5" s="50">
        <f t="shared" si="1"/>
        <v>71400</v>
      </c>
      <c r="L5" s="50">
        <f t="shared" si="2"/>
        <v>8190</v>
      </c>
      <c r="M5" s="51">
        <f t="shared" si="3"/>
        <v>3570</v>
      </c>
      <c r="N5" s="52" t="str">
        <f>IF(M5&gt;'Расчет номинала'!$B$23,"Не покрывается номиналом!"," ")</f>
        <v>Не покрывается номиналом!</v>
      </c>
      <c r="O5" s="53">
        <f>IF(M5=0,0,IF(M5&gt;'Расчет номинала'!$B$21/2,0,IF(M5&lt;'Расчет номинала'!$B$21/3,2,1)))</f>
        <v>0</v>
      </c>
    </row>
    <row r="6" spans="1:15" x14ac:dyDescent="0.25">
      <c r="A6" s="46" t="s">
        <v>6</v>
      </c>
      <c r="B6" s="46"/>
      <c r="C6" s="46" t="s">
        <v>46</v>
      </c>
      <c r="D6" s="47"/>
      <c r="E6" s="47"/>
      <c r="F6" s="48"/>
      <c r="G6" s="48"/>
      <c r="H6" s="49"/>
      <c r="I6" s="50">
        <f>HLOOKUP($C6,'Расчет нормативных затрат'!$F$2:$K$7,6,FALSE)</f>
        <v>115.8254352281746</v>
      </c>
      <c r="J6" s="50">
        <f t="shared" si="0"/>
        <v>0</v>
      </c>
      <c r="K6" s="50">
        <f t="shared" si="1"/>
        <v>0</v>
      </c>
      <c r="L6" s="50">
        <f t="shared" si="2"/>
        <v>0</v>
      </c>
      <c r="M6" s="51">
        <f t="shared" si="3"/>
        <v>0</v>
      </c>
      <c r="N6" s="52" t="str">
        <f>IF(M6&gt;'Расчет номинала'!$B$23,"Не покрывается номиналом!"," ")</f>
        <v xml:space="preserve"> </v>
      </c>
      <c r="O6" s="53">
        <f>IF(M6=0,0,IF(M6&gt;'Расчет номинала'!$B$21/2,0,IF(M6&lt;'Расчет номинала'!$B$21/3,2,1)))</f>
        <v>0</v>
      </c>
    </row>
    <row r="7" spans="1:15" x14ac:dyDescent="0.25">
      <c r="A7" s="46" t="s">
        <v>6</v>
      </c>
      <c r="B7" s="46"/>
      <c r="C7" s="46" t="s">
        <v>46</v>
      </c>
      <c r="D7" s="47"/>
      <c r="E7" s="47"/>
      <c r="F7" s="48"/>
      <c r="G7" s="48"/>
      <c r="H7" s="49"/>
      <c r="I7" s="50">
        <f>HLOOKUP($C7,'Расчет нормативных затрат'!$F$2:$K$7,6,FALSE)</f>
        <v>115.8254352281746</v>
      </c>
      <c r="J7" s="50">
        <f t="shared" si="0"/>
        <v>0</v>
      </c>
      <c r="K7" s="50">
        <f t="shared" si="1"/>
        <v>0</v>
      </c>
      <c r="L7" s="50">
        <f t="shared" si="2"/>
        <v>0</v>
      </c>
      <c r="M7" s="51">
        <f t="shared" si="3"/>
        <v>0</v>
      </c>
      <c r="N7" s="52" t="str">
        <f>IF(M7&gt;'Расчет номинала'!$B$23,"Не покрывается номиналом!"," ")</f>
        <v xml:space="preserve"> </v>
      </c>
      <c r="O7" s="53">
        <f>IF(M7=0,0,IF(M7&gt;'Расчет номинала'!$B$21/2,0,IF(M7&lt;'Расчет номинала'!$B$21/3,2,1)))</f>
        <v>0</v>
      </c>
    </row>
    <row r="8" spans="1:15" x14ac:dyDescent="0.25">
      <c r="A8" s="46" t="s">
        <v>6</v>
      </c>
      <c r="B8" s="46"/>
      <c r="C8" s="46" t="s">
        <v>46</v>
      </c>
      <c r="D8" s="47"/>
      <c r="E8" s="47"/>
      <c r="F8" s="48"/>
      <c r="G8" s="48"/>
      <c r="H8" s="49"/>
      <c r="I8" s="50">
        <f>HLOOKUP($C8,'Расчет нормативных затрат'!$F$2:$K$7,6,FALSE)</f>
        <v>115.8254352281746</v>
      </c>
      <c r="J8" s="50">
        <f t="shared" si="0"/>
        <v>0</v>
      </c>
      <c r="K8" s="50">
        <f t="shared" si="1"/>
        <v>0</v>
      </c>
      <c r="L8" s="50">
        <f t="shared" si="2"/>
        <v>0</v>
      </c>
      <c r="M8" s="51">
        <f t="shared" si="3"/>
        <v>0</v>
      </c>
      <c r="N8" s="52" t="str">
        <f>IF(M8&gt;'Расчет номинала'!$B$23,"Не покрывается номиналом!"," ")</f>
        <v xml:space="preserve"> </v>
      </c>
      <c r="O8" s="53">
        <f>IF(M8=0,0,IF(M8&gt;'Расчет номинала'!$B$21/2,0,IF(M8&lt;'Расчет номинала'!$B$21/3,2,1)))</f>
        <v>0</v>
      </c>
    </row>
    <row r="9" spans="1:15" x14ac:dyDescent="0.25">
      <c r="A9" s="46" t="s">
        <v>6</v>
      </c>
      <c r="B9" s="46"/>
      <c r="C9" s="46" t="s">
        <v>46</v>
      </c>
      <c r="D9" s="47"/>
      <c r="E9" s="47"/>
      <c r="F9" s="48"/>
      <c r="G9" s="48"/>
      <c r="H9" s="49"/>
      <c r="I9" s="50">
        <f>HLOOKUP($C9,'Расчет нормативных затрат'!$F$2:$K$7,6,FALSE)</f>
        <v>115.8254352281746</v>
      </c>
      <c r="J9" s="50">
        <f t="shared" si="0"/>
        <v>0</v>
      </c>
      <c r="K9" s="50">
        <f t="shared" si="1"/>
        <v>0</v>
      </c>
      <c r="L9" s="50">
        <f t="shared" si="2"/>
        <v>0</v>
      </c>
      <c r="M9" s="51">
        <f t="shared" si="3"/>
        <v>0</v>
      </c>
      <c r="N9" s="52" t="str">
        <f>IF(M9&gt;'Расчет номинала'!$B$23,"Не покрывается номиналом!"," ")</f>
        <v xml:space="preserve"> </v>
      </c>
      <c r="O9" s="53">
        <f>IF(M9=0,0,IF(M9&gt;'Расчет номинала'!$B$21/2,0,IF(M9&lt;'Расчет номинала'!$B$21/3,2,1)))</f>
        <v>0</v>
      </c>
    </row>
    <row r="10" spans="1:15" x14ac:dyDescent="0.25">
      <c r="A10" s="46" t="s">
        <v>6</v>
      </c>
      <c r="B10" s="46"/>
      <c r="C10" s="46" t="s">
        <v>46</v>
      </c>
      <c r="D10" s="47"/>
      <c r="E10" s="47"/>
      <c r="F10" s="48"/>
      <c r="G10" s="48"/>
      <c r="H10" s="49"/>
      <c r="I10" s="50">
        <f>HLOOKUP($C10,'Расчет нормативных затрат'!$F$2:$K$7,6,FALSE)</f>
        <v>115.8254352281746</v>
      </c>
      <c r="J10" s="50">
        <f t="shared" si="0"/>
        <v>0</v>
      </c>
      <c r="K10" s="50">
        <f t="shared" si="1"/>
        <v>0</v>
      </c>
      <c r="L10" s="50">
        <f t="shared" si="2"/>
        <v>0</v>
      </c>
      <c r="M10" s="51">
        <f t="shared" si="3"/>
        <v>0</v>
      </c>
      <c r="N10" s="52" t="str">
        <f>IF(M10&gt;'Расчет номинала'!$B$23,"Не покрывается номиналом!"," ")</f>
        <v xml:space="preserve"> </v>
      </c>
      <c r="O10" s="53">
        <f>IF(M10=0,0,IF(M10&gt;'Расчет номинала'!$B$21/2,0,IF(M10&lt;'Расчет номинала'!$B$21/3,2,1)))</f>
        <v>0</v>
      </c>
    </row>
    <row r="11" spans="1:15" x14ac:dyDescent="0.25">
      <c r="A11" s="46" t="s">
        <v>6</v>
      </c>
      <c r="B11" s="46"/>
      <c r="C11" s="46" t="s">
        <v>46</v>
      </c>
      <c r="D11" s="47"/>
      <c r="E11" s="47"/>
      <c r="F11" s="48"/>
      <c r="G11" s="48"/>
      <c r="H11" s="49"/>
      <c r="I11" s="50">
        <f>HLOOKUP($C11,'Расчет нормативных затрат'!$F$2:$K$7,6,FALSE)</f>
        <v>115.8254352281746</v>
      </c>
      <c r="J11" s="50">
        <f t="shared" si="0"/>
        <v>0</v>
      </c>
      <c r="K11" s="50">
        <f t="shared" si="1"/>
        <v>0</v>
      </c>
      <c r="L11" s="50">
        <f t="shared" si="2"/>
        <v>0</v>
      </c>
      <c r="M11" s="51">
        <f t="shared" si="3"/>
        <v>0</v>
      </c>
      <c r="N11" s="52" t="str">
        <f>IF(M11&gt;'Расчет номинала'!$B$23,"Не покрывается номиналом!"," ")</f>
        <v xml:space="preserve"> </v>
      </c>
      <c r="O11" s="53">
        <f>IF(M11=0,0,IF(M11&gt;'Расчет номинала'!$B$21/2,0,IF(M11&lt;'Расчет номинала'!$B$21/3,2,1)))</f>
        <v>0</v>
      </c>
    </row>
    <row r="12" spans="1:15" x14ac:dyDescent="0.25">
      <c r="A12" s="46" t="s">
        <v>6</v>
      </c>
      <c r="B12" s="46"/>
      <c r="C12" s="46" t="s">
        <v>46</v>
      </c>
      <c r="D12" s="47"/>
      <c r="E12" s="47"/>
      <c r="F12" s="48"/>
      <c r="G12" s="48"/>
      <c r="H12" s="49"/>
      <c r="I12" s="50">
        <f>HLOOKUP($C12,'Расчет нормативных затрат'!$F$2:$K$7,6,FALSE)</f>
        <v>115.8254352281746</v>
      </c>
      <c r="J12" s="50">
        <f t="shared" si="0"/>
        <v>0</v>
      </c>
      <c r="K12" s="50">
        <f t="shared" si="1"/>
        <v>0</v>
      </c>
      <c r="L12" s="50">
        <f t="shared" si="2"/>
        <v>0</v>
      </c>
      <c r="M12" s="51">
        <f t="shared" si="3"/>
        <v>0</v>
      </c>
      <c r="N12" s="52" t="str">
        <f>IF(M12&gt;'Расчет номинала'!$B$23,"Не покрывается номиналом!"," ")</f>
        <v xml:space="preserve"> </v>
      </c>
      <c r="O12" s="53">
        <f>IF(M12=0,0,IF(M12&gt;'Расчет номинала'!$B$21/2,0,IF(M12&lt;'Расчет номинала'!$B$21/3,2,1)))</f>
        <v>0</v>
      </c>
    </row>
    <row r="13" spans="1:15" x14ac:dyDescent="0.25">
      <c r="A13" s="46" t="s">
        <v>6</v>
      </c>
      <c r="B13" s="46"/>
      <c r="C13" s="46" t="s">
        <v>46</v>
      </c>
      <c r="D13" s="47"/>
      <c r="E13" s="47"/>
      <c r="F13" s="48"/>
      <c r="G13" s="48"/>
      <c r="H13" s="49"/>
      <c r="I13" s="50">
        <f>HLOOKUP($C13,'Расчет нормативных затрат'!$F$2:$K$7,6,FALSE)</f>
        <v>115.8254352281746</v>
      </c>
      <c r="J13" s="50">
        <f t="shared" si="0"/>
        <v>0</v>
      </c>
      <c r="K13" s="50">
        <f t="shared" si="1"/>
        <v>0</v>
      </c>
      <c r="L13" s="50">
        <f t="shared" si="2"/>
        <v>0</v>
      </c>
      <c r="M13" s="51">
        <f t="shared" si="3"/>
        <v>0</v>
      </c>
      <c r="N13" s="52" t="str">
        <f>IF(M13&gt;'Расчет номинала'!$B$23,"Не покрывается номиналом!"," ")</f>
        <v xml:space="preserve"> </v>
      </c>
      <c r="O13" s="53">
        <f>IF(M13=0,0,IF(M13&gt;'Расчет номинала'!$B$21/2,0,IF(M13&lt;'Расчет номинала'!$B$21/3,2,1)))</f>
        <v>0</v>
      </c>
    </row>
    <row r="14" spans="1:15" x14ac:dyDescent="0.25">
      <c r="A14" s="46" t="s">
        <v>6</v>
      </c>
      <c r="B14" s="46"/>
      <c r="C14" s="46" t="s">
        <v>46</v>
      </c>
      <c r="D14" s="47"/>
      <c r="E14" s="47"/>
      <c r="F14" s="48"/>
      <c r="G14" s="48"/>
      <c r="H14" s="49"/>
      <c r="I14" s="50">
        <f>HLOOKUP($C14,'Расчет нормативных затрат'!$F$2:$K$7,6,FALSE)</f>
        <v>115.8254352281746</v>
      </c>
      <c r="J14" s="50">
        <f t="shared" si="0"/>
        <v>0</v>
      </c>
      <c r="K14" s="50">
        <f t="shared" si="1"/>
        <v>0</v>
      </c>
      <c r="L14" s="50">
        <f t="shared" si="2"/>
        <v>0</v>
      </c>
      <c r="M14" s="51">
        <f t="shared" si="3"/>
        <v>0</v>
      </c>
      <c r="N14" s="52" t="str">
        <f>IF(M14&gt;'Расчет номинала'!$B$23,"Не покрывается номиналом!"," ")</f>
        <v xml:space="preserve"> </v>
      </c>
      <c r="O14" s="53">
        <f>IF(M14=0,0,IF(M14&gt;'Расчет номинала'!$B$21/2,0,IF(M14&lt;'Расчет номинала'!$B$21/3,2,1)))</f>
        <v>0</v>
      </c>
    </row>
    <row r="15" spans="1:15" x14ac:dyDescent="0.25">
      <c r="A15" s="46" t="s">
        <v>6</v>
      </c>
      <c r="B15" s="46"/>
      <c r="C15" s="46" t="s">
        <v>46</v>
      </c>
      <c r="D15" s="47"/>
      <c r="E15" s="47"/>
      <c r="F15" s="48"/>
      <c r="G15" s="48"/>
      <c r="H15" s="49"/>
      <c r="I15" s="50">
        <f>HLOOKUP($C15,'Расчет нормативных затрат'!$F$2:$K$7,6,FALSE)</f>
        <v>115.8254352281746</v>
      </c>
      <c r="J15" s="50">
        <f t="shared" si="0"/>
        <v>0</v>
      </c>
      <c r="K15" s="50">
        <f t="shared" si="1"/>
        <v>0</v>
      </c>
      <c r="L15" s="50">
        <f t="shared" si="2"/>
        <v>0</v>
      </c>
      <c r="M15" s="51">
        <f t="shared" si="3"/>
        <v>0</v>
      </c>
      <c r="N15" s="52" t="str">
        <f>IF(M15&gt;'Расчет номинала'!$B$23,"Не покрывается номиналом!"," ")</f>
        <v xml:space="preserve"> </v>
      </c>
      <c r="O15" s="53">
        <f>IF(M15=0,0,IF(M15&gt;'Расчет номинала'!$B$21/2,0,IF(M15&lt;'Расчет номинала'!$B$21/3,2,1)))</f>
        <v>0</v>
      </c>
    </row>
    <row r="16" spans="1:15" x14ac:dyDescent="0.25">
      <c r="A16" s="46" t="s">
        <v>6</v>
      </c>
      <c r="B16" s="46"/>
      <c r="C16" s="46" t="s">
        <v>46</v>
      </c>
      <c r="D16" s="47"/>
      <c r="E16" s="47"/>
      <c r="F16" s="48"/>
      <c r="G16" s="48"/>
      <c r="H16" s="49"/>
      <c r="I16" s="50">
        <f>HLOOKUP($C16,'Расчет нормативных затрат'!$F$2:$K$7,6,FALSE)</f>
        <v>115.8254352281746</v>
      </c>
      <c r="J16" s="50">
        <f t="shared" si="0"/>
        <v>0</v>
      </c>
      <c r="K16" s="50">
        <f t="shared" si="1"/>
        <v>0</v>
      </c>
      <c r="L16" s="50">
        <f t="shared" si="2"/>
        <v>0</v>
      </c>
      <c r="M16" s="51">
        <f t="shared" si="3"/>
        <v>0</v>
      </c>
      <c r="N16" s="52" t="str">
        <f>IF(M16&gt;'Расчет номинала'!$B$23,"Не покрывается номиналом!"," ")</f>
        <v xml:space="preserve"> </v>
      </c>
      <c r="O16" s="53">
        <f>IF(M16=0,0,IF(M16&gt;'Расчет номинала'!$B$21/2,0,IF(M16&lt;'Расчет номинала'!$B$21/3,2,1)))</f>
        <v>0</v>
      </c>
    </row>
    <row r="17" spans="1:15" x14ac:dyDescent="0.25">
      <c r="A17" s="46" t="s">
        <v>6</v>
      </c>
      <c r="B17" s="46"/>
      <c r="C17" s="46" t="s">
        <v>46</v>
      </c>
      <c r="D17" s="47"/>
      <c r="E17" s="47"/>
      <c r="F17" s="48"/>
      <c r="G17" s="48"/>
      <c r="H17" s="49"/>
      <c r="I17" s="50">
        <f>HLOOKUP($C17,'Расчет нормативных затрат'!$F$2:$K$7,6,FALSE)</f>
        <v>115.8254352281746</v>
      </c>
      <c r="J17" s="50">
        <f t="shared" si="0"/>
        <v>0</v>
      </c>
      <c r="K17" s="50">
        <f t="shared" si="1"/>
        <v>0</v>
      </c>
      <c r="L17" s="50">
        <f t="shared" si="2"/>
        <v>0</v>
      </c>
      <c r="M17" s="51">
        <f t="shared" si="3"/>
        <v>0</v>
      </c>
      <c r="N17" s="52" t="str">
        <f>IF(M17&gt;'Расчет номинала'!$B$23,"Не покрывается номиналом!"," ")</f>
        <v xml:space="preserve"> </v>
      </c>
      <c r="O17" s="53">
        <f>IF(M17=0,0,IF(M17&gt;'Расчет номинала'!$B$21/2,0,IF(M17&lt;'Расчет номинала'!$B$21/3,2,1)))</f>
        <v>0</v>
      </c>
    </row>
    <row r="18" spans="1:15" x14ac:dyDescent="0.25">
      <c r="A18" s="46" t="s">
        <v>6</v>
      </c>
      <c r="B18" s="46"/>
      <c r="C18" s="46" t="s">
        <v>43</v>
      </c>
      <c r="D18" s="47"/>
      <c r="E18" s="47"/>
      <c r="F18" s="48"/>
      <c r="G18" s="48"/>
      <c r="H18" s="49"/>
      <c r="I18" s="50">
        <f>HLOOKUP($C18,'Расчет нормативных затрат'!$F$2:$K$7,6,FALSE)</f>
        <v>50.381338112433859</v>
      </c>
      <c r="J18" s="50">
        <f t="shared" si="0"/>
        <v>0</v>
      </c>
      <c r="K18" s="50">
        <f t="shared" si="1"/>
        <v>0</v>
      </c>
      <c r="L18" s="50">
        <f t="shared" si="2"/>
        <v>0</v>
      </c>
      <c r="M18" s="51">
        <f t="shared" si="3"/>
        <v>0</v>
      </c>
      <c r="N18" s="52" t="str">
        <f>IF(M18&gt;'Расчет номинала'!$B$23,"Не покрывается номиналом!"," ")</f>
        <v xml:space="preserve"> </v>
      </c>
      <c r="O18" s="53">
        <f>IF(M18=0,0,IF(M18&gt;'Расчет номинала'!$B$21/2,0,IF(M18&lt;'Расчет номинала'!$B$21/3,2,1)))</f>
        <v>0</v>
      </c>
    </row>
    <row r="19" spans="1:15" x14ac:dyDescent="0.25">
      <c r="A19" s="46" t="s">
        <v>6</v>
      </c>
      <c r="B19" s="46"/>
      <c r="C19" s="46" t="s">
        <v>46</v>
      </c>
      <c r="D19" s="47"/>
      <c r="E19" s="47"/>
      <c r="F19" s="48"/>
      <c r="G19" s="48"/>
      <c r="H19" s="49"/>
      <c r="I19" s="50">
        <f>HLOOKUP($C19,'Расчет нормативных затрат'!$F$2:$K$7,6,FALSE)</f>
        <v>115.8254352281746</v>
      </c>
      <c r="J19" s="50">
        <f t="shared" si="0"/>
        <v>0</v>
      </c>
      <c r="K19" s="50">
        <f t="shared" si="1"/>
        <v>0</v>
      </c>
      <c r="L19" s="50">
        <f t="shared" si="2"/>
        <v>0</v>
      </c>
      <c r="M19" s="51">
        <f t="shared" si="3"/>
        <v>0</v>
      </c>
      <c r="N19" s="52" t="str">
        <f>IF(M19&gt;'Расчет номинала'!$B$23,"Не покрывается номиналом!"," ")</f>
        <v xml:space="preserve"> </v>
      </c>
      <c r="O19" s="53">
        <f>IF(M19=0,0,IF(M19&gt;'Расчет номинала'!$B$21/2,0,IF(M19&lt;'Расчет номинала'!$B$21/3,2,1)))</f>
        <v>0</v>
      </c>
    </row>
    <row r="20" spans="1:15" x14ac:dyDescent="0.25">
      <c r="A20" s="46" t="s">
        <v>6</v>
      </c>
      <c r="B20" s="46"/>
      <c r="C20" s="46" t="s">
        <v>46</v>
      </c>
      <c r="D20" s="47"/>
      <c r="E20" s="47"/>
      <c r="F20" s="48"/>
      <c r="G20" s="48"/>
      <c r="H20" s="49"/>
      <c r="I20" s="50">
        <f>HLOOKUP($C20,'Расчет нормативных затрат'!$F$2:$K$7,6,FALSE)</f>
        <v>115.8254352281746</v>
      </c>
      <c r="J20" s="50">
        <f t="shared" si="0"/>
        <v>0</v>
      </c>
      <c r="K20" s="50">
        <f t="shared" si="1"/>
        <v>0</v>
      </c>
      <c r="L20" s="50">
        <f t="shared" si="2"/>
        <v>0</v>
      </c>
      <c r="M20" s="51">
        <f t="shared" si="3"/>
        <v>0</v>
      </c>
      <c r="N20" s="52" t="str">
        <f>IF(M20&gt;'Расчет номинала'!$B$23,"Не покрывается номиналом!"," ")</f>
        <v xml:space="preserve"> </v>
      </c>
      <c r="O20" s="53">
        <f>IF(M20=0,0,IF(M20&gt;'Расчет номинала'!$B$21/2,0,IF(M20&lt;'Расчет номинала'!$B$21/3,2,1)))</f>
        <v>0</v>
      </c>
    </row>
    <row r="21" spans="1:15" x14ac:dyDescent="0.25">
      <c r="A21" s="46" t="s">
        <v>6</v>
      </c>
      <c r="B21" s="46"/>
      <c r="C21" s="46" t="s">
        <v>46</v>
      </c>
      <c r="D21" s="47"/>
      <c r="E21" s="47"/>
      <c r="F21" s="48"/>
      <c r="G21" s="48"/>
      <c r="H21" s="49"/>
      <c r="I21" s="50">
        <f>HLOOKUP($C21,'Расчет нормативных затрат'!$F$2:$K$7,6,FALSE)</f>
        <v>115.8254352281746</v>
      </c>
      <c r="J21" s="50">
        <f t="shared" si="0"/>
        <v>0</v>
      </c>
      <c r="K21" s="50">
        <f t="shared" si="1"/>
        <v>0</v>
      </c>
      <c r="L21" s="50">
        <f t="shared" si="2"/>
        <v>0</v>
      </c>
      <c r="M21" s="51">
        <f t="shared" si="3"/>
        <v>0</v>
      </c>
      <c r="N21" s="52" t="str">
        <f>IF(M21&gt;'Расчет номинала'!$B$23,"Не покрывается номиналом!"," ")</f>
        <v xml:space="preserve"> </v>
      </c>
      <c r="O21" s="53">
        <f>IF(M21=0,0,IF(M21&gt;'Расчет номинала'!$B$21/2,0,IF(M21&lt;'Расчет номинала'!$B$21/3,2,1)))</f>
        <v>0</v>
      </c>
    </row>
    <row r="22" spans="1:15" x14ac:dyDescent="0.25">
      <c r="A22" s="46" t="s">
        <v>6</v>
      </c>
      <c r="B22" s="46"/>
      <c r="C22" s="46" t="s">
        <v>46</v>
      </c>
      <c r="D22" s="47"/>
      <c r="E22" s="47"/>
      <c r="F22" s="48"/>
      <c r="G22" s="48"/>
      <c r="H22" s="49"/>
      <c r="I22" s="50">
        <f>HLOOKUP($C22,'Расчет нормативных затрат'!$F$2:$K$7,6,FALSE)</f>
        <v>115.8254352281746</v>
      </c>
      <c r="J22" s="50">
        <f t="shared" si="0"/>
        <v>0</v>
      </c>
      <c r="K22" s="50">
        <f t="shared" si="1"/>
        <v>0</v>
      </c>
      <c r="L22" s="50">
        <f t="shared" si="2"/>
        <v>0</v>
      </c>
      <c r="M22" s="51">
        <f t="shared" si="3"/>
        <v>0</v>
      </c>
      <c r="N22" s="52" t="str">
        <f>IF(M22&gt;'Расчет номинала'!$B$23,"Не покрывается номиналом!"," ")</f>
        <v xml:space="preserve"> </v>
      </c>
      <c r="O22" s="53">
        <f>IF(M22=0,0,IF(M22&gt;'Расчет номинала'!$B$21/2,0,IF(M22&lt;'Расчет номинала'!$B$21/3,2,1)))</f>
        <v>0</v>
      </c>
    </row>
    <row r="23" spans="1:15" x14ac:dyDescent="0.25">
      <c r="A23" s="46" t="s">
        <v>6</v>
      </c>
      <c r="B23" s="46"/>
      <c r="C23" s="46" t="s">
        <v>46</v>
      </c>
      <c r="D23" s="47"/>
      <c r="E23" s="47"/>
      <c r="F23" s="48"/>
      <c r="G23" s="48"/>
      <c r="H23" s="49"/>
      <c r="I23" s="50">
        <f>HLOOKUP($C23,'Расчет нормативных затрат'!$F$2:$K$7,6,FALSE)</f>
        <v>115.8254352281746</v>
      </c>
      <c r="J23" s="50">
        <f t="shared" si="0"/>
        <v>0</v>
      </c>
      <c r="K23" s="50">
        <f t="shared" si="1"/>
        <v>0</v>
      </c>
      <c r="L23" s="50">
        <f t="shared" si="2"/>
        <v>0</v>
      </c>
      <c r="M23" s="51">
        <f t="shared" si="3"/>
        <v>0</v>
      </c>
      <c r="N23" s="52" t="str">
        <f>IF(M23&gt;'Расчет номинала'!$B$23,"Не покрывается номиналом!"," ")</f>
        <v xml:space="preserve"> </v>
      </c>
      <c r="O23" s="53">
        <f>IF(M23=0,0,IF(M23&gt;'Расчет номинала'!$B$21/2,0,IF(M23&lt;'Расчет номинала'!$B$21/3,2,1)))</f>
        <v>0</v>
      </c>
    </row>
    <row r="24" spans="1:15" x14ac:dyDescent="0.25">
      <c r="A24" s="46" t="s">
        <v>6</v>
      </c>
      <c r="B24" s="46"/>
      <c r="C24" s="46" t="s">
        <v>46</v>
      </c>
      <c r="D24" s="47"/>
      <c r="E24" s="47"/>
      <c r="F24" s="48"/>
      <c r="G24" s="48"/>
      <c r="H24" s="49"/>
      <c r="I24" s="50">
        <f>HLOOKUP($C24,'Расчет нормативных затрат'!$F$2:$K$7,6,FALSE)</f>
        <v>115.8254352281746</v>
      </c>
      <c r="J24" s="50">
        <f t="shared" si="0"/>
        <v>0</v>
      </c>
      <c r="K24" s="50">
        <f t="shared" si="1"/>
        <v>0</v>
      </c>
      <c r="L24" s="50">
        <f t="shared" si="2"/>
        <v>0</v>
      </c>
      <c r="M24" s="51">
        <f t="shared" si="3"/>
        <v>0</v>
      </c>
      <c r="N24" s="52" t="str">
        <f>IF(M24&gt;'Расчет номинала'!$B$23,"Не покрывается номиналом!"," ")</f>
        <v xml:space="preserve"> </v>
      </c>
      <c r="O24" s="53">
        <f>IF(M24=0,0,IF(M24&gt;'Расчет номинала'!$B$21/2,0,IF(M24&lt;'Расчет номинала'!$B$21/3,2,1)))</f>
        <v>0</v>
      </c>
    </row>
    <row r="25" spans="1:15" x14ac:dyDescent="0.25">
      <c r="A25" s="46" t="s">
        <v>6</v>
      </c>
      <c r="B25" s="46"/>
      <c r="C25" s="46" t="s">
        <v>46</v>
      </c>
      <c r="D25" s="47"/>
      <c r="E25" s="47"/>
      <c r="F25" s="48"/>
      <c r="G25" s="48"/>
      <c r="H25" s="49"/>
      <c r="I25" s="50">
        <f>HLOOKUP($C25,'Расчет нормативных затрат'!$F$2:$K$7,6,FALSE)</f>
        <v>115.8254352281746</v>
      </c>
      <c r="J25" s="50">
        <f t="shared" si="0"/>
        <v>0</v>
      </c>
      <c r="K25" s="50">
        <f t="shared" si="1"/>
        <v>0</v>
      </c>
      <c r="L25" s="50">
        <f t="shared" si="2"/>
        <v>0</v>
      </c>
      <c r="M25" s="51">
        <f t="shared" si="3"/>
        <v>0</v>
      </c>
      <c r="N25" s="52" t="str">
        <f>IF(M25&gt;'Расчет номинала'!$B$23,"Не покрывается номиналом!"," ")</f>
        <v xml:space="preserve"> </v>
      </c>
      <c r="O25" s="53">
        <f>IF(M25=0,0,IF(M25&gt;'Расчет номинала'!$B$21/2,0,IF(M25&lt;'Расчет номинала'!$B$21/3,2,1)))</f>
        <v>0</v>
      </c>
    </row>
    <row r="26" spans="1:15" x14ac:dyDescent="0.25">
      <c r="A26" s="46" t="s">
        <v>6</v>
      </c>
      <c r="B26" s="46"/>
      <c r="C26" s="46" t="s">
        <v>46</v>
      </c>
      <c r="D26" s="47"/>
      <c r="E26" s="47"/>
      <c r="F26" s="48"/>
      <c r="G26" s="48"/>
      <c r="H26" s="49"/>
      <c r="I26" s="50">
        <f>HLOOKUP($C26,'Расчет нормативных затрат'!$F$2:$K$7,6,FALSE)</f>
        <v>115.8254352281746</v>
      </c>
      <c r="J26" s="50">
        <f t="shared" si="0"/>
        <v>0</v>
      </c>
      <c r="K26" s="50">
        <f t="shared" si="1"/>
        <v>0</v>
      </c>
      <c r="L26" s="50">
        <f t="shared" si="2"/>
        <v>0</v>
      </c>
      <c r="M26" s="51">
        <f t="shared" si="3"/>
        <v>0</v>
      </c>
      <c r="N26" s="52" t="str">
        <f>IF(M26&gt;'Расчет номинала'!$B$23,"Не покрывается номиналом!"," ")</f>
        <v xml:space="preserve"> </v>
      </c>
      <c r="O26" s="53">
        <f>IF(M26=0,0,IF(M26&gt;'Расчет номинала'!$B$21/2,0,IF(M26&lt;'Расчет номинала'!$B$21/3,2,1)))</f>
        <v>0</v>
      </c>
    </row>
    <row r="27" spans="1:15" x14ac:dyDescent="0.25">
      <c r="A27" s="46" t="s">
        <v>6</v>
      </c>
      <c r="B27" s="46"/>
      <c r="C27" s="46" t="s">
        <v>46</v>
      </c>
      <c r="D27" s="47"/>
      <c r="E27" s="47"/>
      <c r="F27" s="48"/>
      <c r="G27" s="48"/>
      <c r="H27" s="49"/>
      <c r="I27" s="50">
        <f>HLOOKUP($C27,'Расчет нормативных затрат'!$F$2:$K$7,6,FALSE)</f>
        <v>115.8254352281746</v>
      </c>
      <c r="J27" s="50">
        <f t="shared" si="0"/>
        <v>0</v>
      </c>
      <c r="K27" s="50">
        <f t="shared" si="1"/>
        <v>0</v>
      </c>
      <c r="L27" s="50">
        <f t="shared" si="2"/>
        <v>0</v>
      </c>
      <c r="M27" s="51">
        <f t="shared" si="3"/>
        <v>0</v>
      </c>
      <c r="N27" s="52" t="str">
        <f>IF(M27&gt;'Расчет номинала'!$B$23,"Не покрывается номиналом!"," ")</f>
        <v xml:space="preserve"> </v>
      </c>
      <c r="O27" s="53">
        <f>IF(M27=0,0,IF(M27&gt;'Расчет номинала'!$B$21/2,0,IF(M27&lt;'Расчет номинала'!$B$21/3,2,1)))</f>
        <v>0</v>
      </c>
    </row>
    <row r="28" spans="1:15" x14ac:dyDescent="0.25">
      <c r="A28" s="46" t="s">
        <v>6</v>
      </c>
      <c r="B28" s="46"/>
      <c r="C28" s="46" t="s">
        <v>46</v>
      </c>
      <c r="D28" s="47"/>
      <c r="E28" s="47"/>
      <c r="F28" s="48"/>
      <c r="G28" s="48"/>
      <c r="H28" s="49"/>
      <c r="I28" s="50">
        <f>HLOOKUP($C28,'Расчет нормативных затрат'!$F$2:$K$7,6,FALSE)</f>
        <v>115.8254352281746</v>
      </c>
      <c r="J28" s="50">
        <f t="shared" si="0"/>
        <v>0</v>
      </c>
      <c r="K28" s="50">
        <f t="shared" si="1"/>
        <v>0</v>
      </c>
      <c r="L28" s="50">
        <f t="shared" si="2"/>
        <v>0</v>
      </c>
      <c r="M28" s="51">
        <f t="shared" si="3"/>
        <v>0</v>
      </c>
      <c r="N28" s="52" t="str">
        <f>IF(M28&gt;'Расчет номинала'!$B$23,"Не покрывается номиналом!"," ")</f>
        <v xml:space="preserve"> </v>
      </c>
      <c r="O28" s="53">
        <f>IF(M28=0,0,IF(M28&gt;'Расчет номинала'!$B$21/2,0,IF(M28&lt;'Расчет номинала'!$B$21/3,2,1)))</f>
        <v>0</v>
      </c>
    </row>
    <row r="29" spans="1:15" x14ac:dyDescent="0.25">
      <c r="A29" s="46" t="s">
        <v>6</v>
      </c>
      <c r="B29" s="46"/>
      <c r="C29" s="46" t="s">
        <v>46</v>
      </c>
      <c r="D29" s="47"/>
      <c r="E29" s="47"/>
      <c r="F29" s="48"/>
      <c r="G29" s="48"/>
      <c r="H29" s="49"/>
      <c r="I29" s="50">
        <f>HLOOKUP($C29,'Расчет нормативных затрат'!$F$2:$K$7,6,FALSE)</f>
        <v>115.8254352281746</v>
      </c>
      <c r="J29" s="50">
        <f t="shared" si="0"/>
        <v>0</v>
      </c>
      <c r="K29" s="50">
        <f t="shared" si="1"/>
        <v>0</v>
      </c>
      <c r="L29" s="50">
        <f t="shared" si="2"/>
        <v>0</v>
      </c>
      <c r="M29" s="51">
        <f t="shared" si="3"/>
        <v>0</v>
      </c>
      <c r="N29" s="52" t="str">
        <f>IF(M29&gt;'Расчет номинала'!$B$23,"Не покрывается номиналом!"," ")</f>
        <v xml:space="preserve"> </v>
      </c>
      <c r="O29" s="53">
        <f>IF(M29=0,0,IF(M29&gt;'Расчет номинала'!$B$21/2,0,IF(M29&lt;'Расчет номинала'!$B$21/3,2,1)))</f>
        <v>0</v>
      </c>
    </row>
    <row r="30" spans="1:15" x14ac:dyDescent="0.25">
      <c r="A30" s="46" t="s">
        <v>6</v>
      </c>
      <c r="B30" s="46"/>
      <c r="C30" s="46" t="s">
        <v>46</v>
      </c>
      <c r="D30" s="47"/>
      <c r="E30" s="47"/>
      <c r="F30" s="48"/>
      <c r="G30" s="48"/>
      <c r="H30" s="49"/>
      <c r="I30" s="50">
        <f>HLOOKUP($C30,'Расчет нормативных затрат'!$F$2:$K$7,6,FALSE)</f>
        <v>115.8254352281746</v>
      </c>
      <c r="J30" s="50">
        <f t="shared" si="0"/>
        <v>0</v>
      </c>
      <c r="K30" s="50">
        <f t="shared" si="1"/>
        <v>0</v>
      </c>
      <c r="L30" s="50">
        <f t="shared" si="2"/>
        <v>0</v>
      </c>
      <c r="M30" s="51">
        <f t="shared" si="3"/>
        <v>0</v>
      </c>
      <c r="N30" s="52" t="str">
        <f>IF(M30&gt;'Расчет номинала'!$B$23,"Не покрывается номиналом!"," ")</f>
        <v xml:space="preserve"> </v>
      </c>
      <c r="O30" s="53">
        <f>IF(M30=0,0,IF(M30&gt;'Расчет номинала'!$B$21/2,0,IF(M30&lt;'Расчет номинала'!$B$21/3,2,1)))</f>
        <v>0</v>
      </c>
    </row>
    <row r="31" spans="1:15" x14ac:dyDescent="0.25">
      <c r="A31" s="46" t="s">
        <v>6</v>
      </c>
      <c r="B31" s="46"/>
      <c r="C31" s="46" t="s">
        <v>46</v>
      </c>
      <c r="D31" s="47"/>
      <c r="E31" s="47"/>
      <c r="F31" s="48"/>
      <c r="G31" s="48"/>
      <c r="H31" s="49"/>
      <c r="I31" s="50">
        <f>HLOOKUP($C31,'Расчет нормативных затрат'!$F$2:$K$7,6,FALSE)</f>
        <v>115.8254352281746</v>
      </c>
      <c r="J31" s="50">
        <f t="shared" si="0"/>
        <v>0</v>
      </c>
      <c r="K31" s="50">
        <f t="shared" si="1"/>
        <v>0</v>
      </c>
      <c r="L31" s="50">
        <f t="shared" si="2"/>
        <v>0</v>
      </c>
      <c r="M31" s="51">
        <f t="shared" si="3"/>
        <v>0</v>
      </c>
      <c r="N31" s="52" t="str">
        <f>IF(M31&gt;'Расчет номинала'!$B$23,"Не покрывается номиналом!"," ")</f>
        <v xml:space="preserve"> </v>
      </c>
      <c r="O31" s="53">
        <f>IF(M31=0,0,IF(M31&gt;'Расчет номинала'!$B$21/2,0,IF(M31&lt;'Расчет номинала'!$B$21/3,2,1)))</f>
        <v>0</v>
      </c>
    </row>
    <row r="32" spans="1:15" x14ac:dyDescent="0.25">
      <c r="A32" s="46" t="s">
        <v>6</v>
      </c>
      <c r="B32" s="46"/>
      <c r="C32" s="46" t="s">
        <v>46</v>
      </c>
      <c r="D32" s="47"/>
      <c r="E32" s="47"/>
      <c r="F32" s="48"/>
      <c r="G32" s="48"/>
      <c r="H32" s="49"/>
      <c r="I32" s="50">
        <f>HLOOKUP($C32,'Расчет нормативных затрат'!$F$2:$K$7,6,FALSE)</f>
        <v>115.8254352281746</v>
      </c>
      <c r="J32" s="50">
        <f t="shared" si="0"/>
        <v>0</v>
      </c>
      <c r="K32" s="50">
        <f t="shared" si="1"/>
        <v>0</v>
      </c>
      <c r="L32" s="50">
        <f t="shared" si="2"/>
        <v>0</v>
      </c>
      <c r="M32" s="51">
        <f t="shared" si="3"/>
        <v>0</v>
      </c>
      <c r="N32" s="52" t="str">
        <f>IF(M32&gt;'Расчет номинала'!$B$23,"Не покрывается номиналом!"," ")</f>
        <v xml:space="preserve"> </v>
      </c>
      <c r="O32" s="53">
        <f>IF(M32=0,0,IF(M32&gt;'Расчет номинала'!$B$21/2,0,IF(M32&lt;'Расчет номинала'!$B$21/3,2,1)))</f>
        <v>0</v>
      </c>
    </row>
    <row r="33" spans="1:15" x14ac:dyDescent="0.25">
      <c r="A33" s="46" t="s">
        <v>6</v>
      </c>
      <c r="B33" s="46"/>
      <c r="C33" s="46" t="s">
        <v>46</v>
      </c>
      <c r="D33" s="47"/>
      <c r="E33" s="47"/>
      <c r="F33" s="48"/>
      <c r="G33" s="48"/>
      <c r="H33" s="49"/>
      <c r="I33" s="50">
        <f>HLOOKUP($C33,'Расчет нормативных затрат'!$F$2:$K$7,6,FALSE)</f>
        <v>115.8254352281746</v>
      </c>
      <c r="J33" s="50">
        <f t="shared" si="0"/>
        <v>0</v>
      </c>
      <c r="K33" s="50">
        <f t="shared" si="1"/>
        <v>0</v>
      </c>
      <c r="L33" s="50">
        <f t="shared" si="2"/>
        <v>0</v>
      </c>
      <c r="M33" s="51">
        <f t="shared" si="3"/>
        <v>0</v>
      </c>
      <c r="N33" s="52" t="str">
        <f>IF(M33&gt;'Расчет номинала'!$B$23,"Не покрывается номиналом!"," ")</f>
        <v xml:space="preserve"> </v>
      </c>
      <c r="O33" s="53">
        <f>IF(M33=0,0,IF(M33&gt;'Расчет номинала'!$B$21/2,0,IF(M33&lt;'Расчет номинала'!$B$21/3,2,1)))</f>
        <v>0</v>
      </c>
    </row>
    <row r="34" spans="1:15" x14ac:dyDescent="0.25">
      <c r="A34" s="46" t="s">
        <v>6</v>
      </c>
      <c r="B34" s="46"/>
      <c r="C34" s="46" t="s">
        <v>46</v>
      </c>
      <c r="D34" s="47"/>
      <c r="E34" s="47"/>
      <c r="F34" s="48"/>
      <c r="G34" s="48"/>
      <c r="H34" s="49"/>
      <c r="I34" s="50">
        <f>HLOOKUP($C34,'Расчет нормативных затрат'!$F$2:$K$7,6,FALSE)</f>
        <v>115.8254352281746</v>
      </c>
      <c r="J34" s="50">
        <f t="shared" si="0"/>
        <v>0</v>
      </c>
      <c r="K34" s="50">
        <f t="shared" si="1"/>
        <v>0</v>
      </c>
      <c r="L34" s="50">
        <f t="shared" si="2"/>
        <v>0</v>
      </c>
      <c r="M34" s="51">
        <f t="shared" si="3"/>
        <v>0</v>
      </c>
      <c r="N34" s="52" t="str">
        <f>IF(M34&gt;'Расчет номинала'!$B$23,"Не покрывается номиналом!"," ")</f>
        <v xml:space="preserve"> </v>
      </c>
      <c r="O34" s="53">
        <f>IF(M34=0,0,IF(M34&gt;'Расчет номинала'!$B$21/2,0,IF(M34&lt;'Расчет номинала'!$B$21/3,2,1)))</f>
        <v>0</v>
      </c>
    </row>
    <row r="35" spans="1:15" x14ac:dyDescent="0.25">
      <c r="A35" s="46" t="s">
        <v>6</v>
      </c>
      <c r="B35" s="46"/>
      <c r="C35" s="46" t="s">
        <v>46</v>
      </c>
      <c r="D35" s="47"/>
      <c r="E35" s="47"/>
      <c r="F35" s="48"/>
      <c r="G35" s="48"/>
      <c r="H35" s="49"/>
      <c r="I35" s="50">
        <f>HLOOKUP($C35,'Расчет нормативных затрат'!$F$2:$K$7,6,FALSE)</f>
        <v>115.8254352281746</v>
      </c>
      <c r="J35" s="50">
        <f t="shared" si="0"/>
        <v>0</v>
      </c>
      <c r="K35" s="50">
        <f t="shared" si="1"/>
        <v>0</v>
      </c>
      <c r="L35" s="50">
        <f t="shared" si="2"/>
        <v>0</v>
      </c>
      <c r="M35" s="51">
        <f t="shared" si="3"/>
        <v>0</v>
      </c>
      <c r="N35" s="52" t="str">
        <f>IF(M35&gt;'Расчет номинала'!$B$23,"Не покрывается номиналом!"," ")</f>
        <v xml:space="preserve"> </v>
      </c>
      <c r="O35" s="53">
        <f>IF(M35=0,0,IF(M35&gt;'Расчет номинала'!$B$21/2,0,IF(M35&lt;'Расчет номинала'!$B$21/3,2,1)))</f>
        <v>0</v>
      </c>
    </row>
    <row r="36" spans="1:15" x14ac:dyDescent="0.25">
      <c r="A36" s="46" t="s">
        <v>6</v>
      </c>
      <c r="B36" s="46"/>
      <c r="C36" s="46" t="s">
        <v>46</v>
      </c>
      <c r="D36" s="47"/>
      <c r="E36" s="47"/>
      <c r="F36" s="48"/>
      <c r="G36" s="48">
        <v>1</v>
      </c>
      <c r="H36" s="49"/>
      <c r="I36" s="50">
        <f>HLOOKUP($C36,'Расчет нормативных затрат'!$F$2:$K$7,6,FALSE)</f>
        <v>115.8254352281746</v>
      </c>
      <c r="J36" s="50">
        <f t="shared" si="0"/>
        <v>0</v>
      </c>
      <c r="K36" s="50">
        <f t="shared" si="1"/>
        <v>0</v>
      </c>
      <c r="L36" s="50">
        <f t="shared" si="2"/>
        <v>0</v>
      </c>
      <c r="M36" s="51">
        <f t="shared" si="3"/>
        <v>0</v>
      </c>
      <c r="N36" s="52" t="str">
        <f>IF(M36&gt;'Расчет номинала'!$B$23,"Не покрывается номиналом!"," ")</f>
        <v xml:space="preserve"> </v>
      </c>
      <c r="O36" s="53">
        <f>IF(M36=0,0,IF(M36&gt;'Расчет номинала'!$B$21/2,0,IF(M36&lt;'Расчет номинала'!$B$21/3,2,1)))</f>
        <v>0</v>
      </c>
    </row>
    <row r="37" spans="1:15" x14ac:dyDescent="0.25">
      <c r="A37" s="91"/>
      <c r="B37" s="91"/>
      <c r="C37" s="91"/>
      <c r="D37" s="91"/>
      <c r="E37" s="91"/>
      <c r="F37" s="91"/>
      <c r="G37" s="54">
        <f>SUM(G2:G36)</f>
        <v>161</v>
      </c>
      <c r="H37" s="55" t="s">
        <v>77</v>
      </c>
      <c r="I37" s="56" t="s">
        <v>77</v>
      </c>
      <c r="J37" s="50">
        <f>SUM(J2:J36)</f>
        <v>1037400</v>
      </c>
      <c r="K37" s="50">
        <f>SUM(K2:K36)</f>
        <v>457800</v>
      </c>
      <c r="L37" s="57"/>
    </row>
    <row r="38" spans="1:15" x14ac:dyDescent="0.25">
      <c r="G38" s="60" t="str">
        <f>IF(G37&lt;('Расчет номинала'!F2+O38),"МЕСТ НЕДОСТАТОЧНО"," ")</f>
        <v>МЕСТ НЕДОСТАТОЧНО</v>
      </c>
      <c r="J38" s="62">
        <f>'Расчет номинала'!G2-K37</f>
        <v>158200</v>
      </c>
      <c r="K38" s="92" t="s">
        <v>78</v>
      </c>
      <c r="L38" s="92"/>
      <c r="M38" s="92"/>
      <c r="O38" s="53">
        <f>SUM(O2:O36)</f>
        <v>0</v>
      </c>
    </row>
    <row r="39" spans="1:15" x14ac:dyDescent="0.25">
      <c r="J39" s="81">
        <f>J38/K37</f>
        <v>0.34556574923547401</v>
      </c>
      <c r="L39" s="57"/>
    </row>
    <row r="40" spans="1:15" x14ac:dyDescent="0.25">
      <c r="L40" s="57"/>
    </row>
    <row r="41" spans="1:15" x14ac:dyDescent="0.25">
      <c r="L41" s="57"/>
    </row>
    <row r="42" spans="1:15" x14ac:dyDescent="0.25">
      <c r="L42" s="57"/>
    </row>
    <row r="43" spans="1:15" x14ac:dyDescent="0.25">
      <c r="L43" s="57"/>
    </row>
    <row r="44" spans="1:15" x14ac:dyDescent="0.25">
      <c r="L44" s="57"/>
    </row>
    <row r="45" spans="1:15" x14ac:dyDescent="0.25">
      <c r="L45" s="57"/>
    </row>
    <row r="46" spans="1:15" x14ac:dyDescent="0.25">
      <c r="L46" s="57"/>
    </row>
    <row r="47" spans="1:15" x14ac:dyDescent="0.25">
      <c r="L47" s="57"/>
    </row>
    <row r="48" spans="1:15" x14ac:dyDescent="0.25">
      <c r="L48" s="57"/>
    </row>
    <row r="49" spans="12:12" x14ac:dyDescent="0.25">
      <c r="L49" s="57"/>
    </row>
    <row r="50" spans="12:12" x14ac:dyDescent="0.25">
      <c r="L50" s="57"/>
    </row>
    <row r="51" spans="12:12" x14ac:dyDescent="0.25">
      <c r="L51" s="57"/>
    </row>
    <row r="52" spans="12:12" x14ac:dyDescent="0.25">
      <c r="L52" s="57"/>
    </row>
    <row r="53" spans="12:12" x14ac:dyDescent="0.25">
      <c r="L53" s="57"/>
    </row>
    <row r="54" spans="12:12" x14ac:dyDescent="0.25">
      <c r="L54" s="57"/>
    </row>
    <row r="55" spans="12:12" x14ac:dyDescent="0.25">
      <c r="L55" s="57"/>
    </row>
    <row r="56" spans="12:12" x14ac:dyDescent="0.25">
      <c r="L56" s="57"/>
    </row>
    <row r="57" spans="12:12" x14ac:dyDescent="0.25">
      <c r="L57" s="57"/>
    </row>
    <row r="58" spans="12:12" x14ac:dyDescent="0.25">
      <c r="L58" s="57"/>
    </row>
    <row r="59" spans="12:12" x14ac:dyDescent="0.25">
      <c r="L59" s="57"/>
    </row>
    <row r="60" spans="12:12" x14ac:dyDescent="0.25">
      <c r="L60" s="57"/>
    </row>
    <row r="61" spans="12:12" x14ac:dyDescent="0.25">
      <c r="L61" s="57"/>
    </row>
    <row r="62" spans="12:12" x14ac:dyDescent="0.25">
      <c r="L62" s="57"/>
    </row>
    <row r="63" spans="12:12" x14ac:dyDescent="0.25">
      <c r="L63" s="57"/>
    </row>
    <row r="64" spans="12:12" x14ac:dyDescent="0.25">
      <c r="L64" s="57"/>
    </row>
    <row r="65" spans="12:12" x14ac:dyDescent="0.25">
      <c r="L65" s="57"/>
    </row>
    <row r="66" spans="12:12" x14ac:dyDescent="0.25">
      <c r="L66" s="57"/>
    </row>
    <row r="67" spans="12:12" x14ac:dyDescent="0.25">
      <c r="L67" s="57"/>
    </row>
    <row r="68" spans="12:12" x14ac:dyDescent="0.25">
      <c r="L68" s="57"/>
    </row>
    <row r="69" spans="12:12" x14ac:dyDescent="0.25">
      <c r="L69" s="57"/>
    </row>
    <row r="70" spans="12:12" x14ac:dyDescent="0.25">
      <c r="L70" s="57"/>
    </row>
    <row r="71" spans="12:12" x14ac:dyDescent="0.25">
      <c r="L71" s="57"/>
    </row>
    <row r="72" spans="12:12" x14ac:dyDescent="0.25">
      <c r="L72" s="57"/>
    </row>
    <row r="73" spans="12:12" x14ac:dyDescent="0.25">
      <c r="L73" s="57"/>
    </row>
    <row r="74" spans="12:12" x14ac:dyDescent="0.25">
      <c r="L74" s="57"/>
    </row>
    <row r="75" spans="12:12" x14ac:dyDescent="0.25">
      <c r="L75" s="57"/>
    </row>
    <row r="76" spans="12:12" x14ac:dyDescent="0.25">
      <c r="L76" s="57"/>
    </row>
    <row r="77" spans="12:12" x14ac:dyDescent="0.25">
      <c r="L77" s="57"/>
    </row>
    <row r="78" spans="12:12" x14ac:dyDescent="0.25">
      <c r="L78" s="57"/>
    </row>
    <row r="79" spans="12:12" x14ac:dyDescent="0.25">
      <c r="L79" s="57"/>
    </row>
    <row r="80" spans="12:12" x14ac:dyDescent="0.25">
      <c r="L80" s="57"/>
    </row>
    <row r="81" spans="12:12" x14ac:dyDescent="0.25">
      <c r="L81" s="57"/>
    </row>
    <row r="82" spans="12:12" x14ac:dyDescent="0.25">
      <c r="L82" s="57"/>
    </row>
    <row r="83" spans="12:12" x14ac:dyDescent="0.25">
      <c r="L83" s="57"/>
    </row>
    <row r="84" spans="12:12" x14ac:dyDescent="0.25">
      <c r="L84" s="57"/>
    </row>
    <row r="85" spans="12:12" x14ac:dyDescent="0.25">
      <c r="L85" s="57"/>
    </row>
    <row r="86" spans="12:12" x14ac:dyDescent="0.25">
      <c r="L86" s="57"/>
    </row>
    <row r="87" spans="12:12" x14ac:dyDescent="0.25">
      <c r="L87" s="57"/>
    </row>
    <row r="88" spans="12:12" x14ac:dyDescent="0.25">
      <c r="L88" s="57"/>
    </row>
    <row r="89" spans="12:12" x14ac:dyDescent="0.25">
      <c r="L89" s="57"/>
    </row>
    <row r="90" spans="12:12" x14ac:dyDescent="0.25">
      <c r="L90" s="57"/>
    </row>
    <row r="91" spans="12:12" x14ac:dyDescent="0.25">
      <c r="L91" s="57"/>
    </row>
    <row r="92" spans="12:12" x14ac:dyDescent="0.25">
      <c r="L92" s="57"/>
    </row>
    <row r="93" spans="12:12" x14ac:dyDescent="0.25">
      <c r="L93" s="57"/>
    </row>
    <row r="94" spans="12:12" x14ac:dyDescent="0.25">
      <c r="L94" s="57"/>
    </row>
    <row r="95" spans="12:12" x14ac:dyDescent="0.25">
      <c r="L95" s="57"/>
    </row>
    <row r="96" spans="12:12" x14ac:dyDescent="0.25">
      <c r="L96" s="57"/>
    </row>
    <row r="97" spans="12:12" x14ac:dyDescent="0.25">
      <c r="L97" s="57"/>
    </row>
    <row r="98" spans="12:12" x14ac:dyDescent="0.25">
      <c r="L98" s="57"/>
    </row>
    <row r="99" spans="12:12" x14ac:dyDescent="0.25">
      <c r="L99" s="57"/>
    </row>
    <row r="100" spans="12:12" x14ac:dyDescent="0.25">
      <c r="L100" s="57"/>
    </row>
    <row r="101" spans="12:12" x14ac:dyDescent="0.25">
      <c r="L101" s="57"/>
    </row>
    <row r="102" spans="12:12" x14ac:dyDescent="0.25">
      <c r="L102" s="57"/>
    </row>
    <row r="103" spans="12:12" x14ac:dyDescent="0.25">
      <c r="L103" s="57"/>
    </row>
    <row r="104" spans="12:12" x14ac:dyDescent="0.25">
      <c r="L104" s="57"/>
    </row>
    <row r="105" spans="12:12" x14ac:dyDescent="0.25">
      <c r="L105" s="57"/>
    </row>
    <row r="106" spans="12:12" x14ac:dyDescent="0.25">
      <c r="L106" s="57"/>
    </row>
    <row r="107" spans="12:12" x14ac:dyDescent="0.25">
      <c r="L107" s="57"/>
    </row>
    <row r="108" spans="12:12" x14ac:dyDescent="0.25">
      <c r="L108" s="57"/>
    </row>
    <row r="109" spans="12:12" x14ac:dyDescent="0.25">
      <c r="L109" s="57"/>
    </row>
    <row r="110" spans="12:12" x14ac:dyDescent="0.25">
      <c r="L110" s="57"/>
    </row>
    <row r="111" spans="12:12" x14ac:dyDescent="0.25">
      <c r="L111" s="57"/>
    </row>
    <row r="112" spans="12:12" x14ac:dyDescent="0.25">
      <c r="L112" s="57"/>
    </row>
    <row r="113" spans="12:12" x14ac:dyDescent="0.25">
      <c r="L113" s="57"/>
    </row>
    <row r="114" spans="12:12" x14ac:dyDescent="0.25">
      <c r="L114" s="57"/>
    </row>
    <row r="115" spans="12:12" x14ac:dyDescent="0.25">
      <c r="L115" s="57"/>
    </row>
    <row r="116" spans="12:12" x14ac:dyDescent="0.25">
      <c r="L116" s="57"/>
    </row>
    <row r="117" spans="12:12" x14ac:dyDescent="0.25">
      <c r="L117" s="57"/>
    </row>
    <row r="118" spans="12:12" x14ac:dyDescent="0.25">
      <c r="L118" s="57"/>
    </row>
    <row r="119" spans="12:12" x14ac:dyDescent="0.25">
      <c r="L119" s="57"/>
    </row>
    <row r="120" spans="12:12" x14ac:dyDescent="0.25">
      <c r="L120" s="57"/>
    </row>
    <row r="121" spans="12:12" x14ac:dyDescent="0.25">
      <c r="L121" s="57"/>
    </row>
    <row r="122" spans="12:12" x14ac:dyDescent="0.25">
      <c r="L122" s="57"/>
    </row>
    <row r="123" spans="12:12" x14ac:dyDescent="0.25">
      <c r="L123" s="57"/>
    </row>
    <row r="124" spans="12:12" x14ac:dyDescent="0.25">
      <c r="L124" s="57"/>
    </row>
    <row r="125" spans="12:12" x14ac:dyDescent="0.25">
      <c r="L125" s="57"/>
    </row>
    <row r="126" spans="12:12" x14ac:dyDescent="0.25">
      <c r="L126" s="57"/>
    </row>
    <row r="127" spans="12:12" x14ac:dyDescent="0.25">
      <c r="L127" s="57"/>
    </row>
    <row r="128" spans="12:12" x14ac:dyDescent="0.25">
      <c r="L128" s="57"/>
    </row>
    <row r="129" spans="12:12" x14ac:dyDescent="0.25">
      <c r="L129" s="57"/>
    </row>
    <row r="130" spans="12:12" x14ac:dyDescent="0.25">
      <c r="L130" s="57"/>
    </row>
    <row r="131" spans="12:12" x14ac:dyDescent="0.25">
      <c r="L131" s="57"/>
    </row>
    <row r="132" spans="12:12" x14ac:dyDescent="0.25">
      <c r="L132" s="57"/>
    </row>
    <row r="133" spans="12:12" x14ac:dyDescent="0.25">
      <c r="L133" s="57"/>
    </row>
    <row r="134" spans="12:12" x14ac:dyDescent="0.25">
      <c r="L134" s="57"/>
    </row>
    <row r="135" spans="12:12" x14ac:dyDescent="0.25">
      <c r="L135" s="57"/>
    </row>
    <row r="136" spans="12:12" x14ac:dyDescent="0.25">
      <c r="L136" s="57"/>
    </row>
    <row r="137" spans="12:12" x14ac:dyDescent="0.25">
      <c r="L137" s="57"/>
    </row>
    <row r="138" spans="12:12" x14ac:dyDescent="0.25">
      <c r="L138" s="57"/>
    </row>
    <row r="139" spans="12:12" x14ac:dyDescent="0.25">
      <c r="L139" s="57"/>
    </row>
    <row r="140" spans="12:12" x14ac:dyDescent="0.25">
      <c r="L140" s="57"/>
    </row>
    <row r="141" spans="12:12" x14ac:dyDescent="0.25">
      <c r="L141" s="57"/>
    </row>
    <row r="142" spans="12:12" x14ac:dyDescent="0.25">
      <c r="L142" s="57"/>
    </row>
    <row r="143" spans="12:12" x14ac:dyDescent="0.25">
      <c r="L143" s="57"/>
    </row>
    <row r="144" spans="12:12" x14ac:dyDescent="0.25">
      <c r="L144" s="57"/>
    </row>
    <row r="145" spans="12:12" x14ac:dyDescent="0.25">
      <c r="L145" s="57"/>
    </row>
    <row r="146" spans="12:12" x14ac:dyDescent="0.25">
      <c r="L146" s="57"/>
    </row>
    <row r="147" spans="12:12" x14ac:dyDescent="0.25">
      <c r="L147" s="57"/>
    </row>
    <row r="148" spans="12:12" x14ac:dyDescent="0.25">
      <c r="L148" s="57"/>
    </row>
    <row r="149" spans="12:12" x14ac:dyDescent="0.25">
      <c r="L149" s="57"/>
    </row>
    <row r="150" spans="12:12" x14ac:dyDescent="0.25">
      <c r="L150" s="57"/>
    </row>
    <row r="151" spans="12:12" x14ac:dyDescent="0.25">
      <c r="L151" s="57"/>
    </row>
    <row r="152" spans="12:12" x14ac:dyDescent="0.25">
      <c r="L152" s="57"/>
    </row>
    <row r="153" spans="12:12" x14ac:dyDescent="0.25">
      <c r="L153" s="57"/>
    </row>
    <row r="154" spans="12:12" x14ac:dyDescent="0.25">
      <c r="L154" s="57"/>
    </row>
    <row r="155" spans="12:12" x14ac:dyDescent="0.25">
      <c r="L155" s="57"/>
    </row>
    <row r="156" spans="12:12" x14ac:dyDescent="0.25">
      <c r="L156" s="57"/>
    </row>
    <row r="157" spans="12:12" x14ac:dyDescent="0.25">
      <c r="L157" s="57"/>
    </row>
    <row r="158" spans="12:12" x14ac:dyDescent="0.25">
      <c r="L158" s="57"/>
    </row>
    <row r="159" spans="12:12" x14ac:dyDescent="0.25">
      <c r="L159" s="57"/>
    </row>
    <row r="160" spans="12:12" x14ac:dyDescent="0.25">
      <c r="L160" s="57"/>
    </row>
    <row r="161" spans="12:12" x14ac:dyDescent="0.25">
      <c r="L161" s="57"/>
    </row>
    <row r="162" spans="12:12" x14ac:dyDescent="0.25">
      <c r="L162" s="57"/>
    </row>
    <row r="163" spans="12:12" x14ac:dyDescent="0.25">
      <c r="L163" s="57"/>
    </row>
    <row r="164" spans="12:12" x14ac:dyDescent="0.25">
      <c r="L164" s="57"/>
    </row>
    <row r="165" spans="12:12" x14ac:dyDescent="0.25">
      <c r="L165" s="57"/>
    </row>
    <row r="166" spans="12:12" x14ac:dyDescent="0.25">
      <c r="L166" s="57"/>
    </row>
    <row r="167" spans="12:12" x14ac:dyDescent="0.25">
      <c r="L167" s="57"/>
    </row>
    <row r="168" spans="12:12" x14ac:dyDescent="0.25">
      <c r="L168" s="57"/>
    </row>
    <row r="169" spans="12:12" x14ac:dyDescent="0.25">
      <c r="L169" s="57"/>
    </row>
    <row r="170" spans="12:12" x14ac:dyDescent="0.25">
      <c r="L170" s="57"/>
    </row>
    <row r="171" spans="12:12" x14ac:dyDescent="0.25">
      <c r="L171" s="57"/>
    </row>
    <row r="172" spans="12:12" x14ac:dyDescent="0.25">
      <c r="L172" s="57"/>
    </row>
    <row r="173" spans="12:12" x14ac:dyDescent="0.25">
      <c r="L173" s="57"/>
    </row>
    <row r="174" spans="12:12" x14ac:dyDescent="0.25">
      <c r="L174" s="57"/>
    </row>
    <row r="175" spans="12:12" x14ac:dyDescent="0.25">
      <c r="L175" s="57"/>
    </row>
    <row r="176" spans="12:12" x14ac:dyDescent="0.25">
      <c r="L176" s="57"/>
    </row>
    <row r="177" spans="12:12" x14ac:dyDescent="0.25">
      <c r="L177" s="57"/>
    </row>
    <row r="178" spans="12:12" x14ac:dyDescent="0.25">
      <c r="L178" s="57"/>
    </row>
    <row r="179" spans="12:12" x14ac:dyDescent="0.25">
      <c r="L179" s="57"/>
    </row>
    <row r="180" spans="12:12" x14ac:dyDescent="0.25">
      <c r="L180" s="57"/>
    </row>
    <row r="181" spans="12:12" x14ac:dyDescent="0.25">
      <c r="L181" s="57"/>
    </row>
    <row r="182" spans="12:12" x14ac:dyDescent="0.25">
      <c r="L182" s="57"/>
    </row>
    <row r="183" spans="12:12" x14ac:dyDescent="0.25">
      <c r="L183" s="57"/>
    </row>
    <row r="184" spans="12:12" x14ac:dyDescent="0.25">
      <c r="L184" s="57"/>
    </row>
    <row r="185" spans="12:12" x14ac:dyDescent="0.25">
      <c r="L185" s="57"/>
    </row>
    <row r="186" spans="12:12" x14ac:dyDescent="0.25">
      <c r="L186" s="57"/>
    </row>
    <row r="187" spans="12:12" x14ac:dyDescent="0.25">
      <c r="L187" s="57"/>
    </row>
    <row r="188" spans="12:12" x14ac:dyDescent="0.25">
      <c r="L188" s="57"/>
    </row>
    <row r="189" spans="12:12" x14ac:dyDescent="0.25">
      <c r="L189" s="57"/>
    </row>
    <row r="190" spans="12:12" x14ac:dyDescent="0.25">
      <c r="L190" s="57"/>
    </row>
    <row r="191" spans="12:12" x14ac:dyDescent="0.25">
      <c r="L191" s="57"/>
    </row>
    <row r="192" spans="12:12" x14ac:dyDescent="0.25">
      <c r="L192" s="57"/>
    </row>
    <row r="193" spans="12:12" x14ac:dyDescent="0.25">
      <c r="L193" s="57"/>
    </row>
    <row r="194" spans="12:12" x14ac:dyDescent="0.25">
      <c r="L194" s="57"/>
    </row>
    <row r="195" spans="12:12" x14ac:dyDescent="0.25">
      <c r="L195" s="57"/>
    </row>
    <row r="196" spans="12:12" x14ac:dyDescent="0.25">
      <c r="L196" s="57"/>
    </row>
    <row r="197" spans="12:12" x14ac:dyDescent="0.25">
      <c r="L197" s="57"/>
    </row>
    <row r="198" spans="12:12" x14ac:dyDescent="0.25">
      <c r="L198" s="57"/>
    </row>
    <row r="199" spans="12:12" x14ac:dyDescent="0.25">
      <c r="L199" s="57"/>
    </row>
    <row r="200" spans="12:12" x14ac:dyDescent="0.25">
      <c r="L200" s="57"/>
    </row>
    <row r="201" spans="12:12" x14ac:dyDescent="0.25">
      <c r="L201" s="57"/>
    </row>
    <row r="202" spans="12:12" x14ac:dyDescent="0.25">
      <c r="L202" s="57"/>
    </row>
    <row r="203" spans="12:12" x14ac:dyDescent="0.25">
      <c r="L203" s="57"/>
    </row>
    <row r="204" spans="12:12" x14ac:dyDescent="0.25">
      <c r="L204" s="57"/>
    </row>
    <row r="205" spans="12:12" x14ac:dyDescent="0.25">
      <c r="L205" s="57"/>
    </row>
    <row r="206" spans="12:12" x14ac:dyDescent="0.25">
      <c r="L206" s="57"/>
    </row>
    <row r="207" spans="12:12" x14ac:dyDescent="0.25">
      <c r="L207" s="57"/>
    </row>
    <row r="208" spans="12:12" x14ac:dyDescent="0.25">
      <c r="L208" s="57"/>
    </row>
    <row r="209" spans="12:12" x14ac:dyDescent="0.25">
      <c r="L209" s="57"/>
    </row>
    <row r="210" spans="12:12" x14ac:dyDescent="0.25">
      <c r="L210" s="57"/>
    </row>
    <row r="211" spans="12:12" x14ac:dyDescent="0.25">
      <c r="L211" s="57"/>
    </row>
    <row r="212" spans="12:12" x14ac:dyDescent="0.25">
      <c r="L212" s="57"/>
    </row>
    <row r="213" spans="12:12" x14ac:dyDescent="0.25">
      <c r="L213" s="57"/>
    </row>
    <row r="214" spans="12:12" x14ac:dyDescent="0.25">
      <c r="L214" s="57"/>
    </row>
    <row r="215" spans="12:12" x14ac:dyDescent="0.25">
      <c r="L215" s="57"/>
    </row>
    <row r="216" spans="12:12" x14ac:dyDescent="0.25">
      <c r="L216" s="57"/>
    </row>
    <row r="217" spans="12:12" x14ac:dyDescent="0.25">
      <c r="L217" s="57"/>
    </row>
    <row r="218" spans="12:12" x14ac:dyDescent="0.25">
      <c r="L218" s="57"/>
    </row>
    <row r="219" spans="12:12" x14ac:dyDescent="0.25">
      <c r="L219" s="57"/>
    </row>
    <row r="220" spans="12:12" x14ac:dyDescent="0.25">
      <c r="L220" s="57"/>
    </row>
    <row r="221" spans="12:12" x14ac:dyDescent="0.25">
      <c r="L221" s="57"/>
    </row>
    <row r="222" spans="12:12" x14ac:dyDescent="0.25">
      <c r="L222" s="57"/>
    </row>
    <row r="223" spans="12:12" x14ac:dyDescent="0.25">
      <c r="L223" s="57"/>
    </row>
    <row r="224" spans="12:12" x14ac:dyDescent="0.25">
      <c r="L224" s="57"/>
    </row>
    <row r="225" spans="12:12" x14ac:dyDescent="0.25">
      <c r="L225" s="57"/>
    </row>
    <row r="226" spans="12:12" x14ac:dyDescent="0.25">
      <c r="L226" s="57"/>
    </row>
    <row r="227" spans="12:12" x14ac:dyDescent="0.25">
      <c r="L227" s="57"/>
    </row>
    <row r="228" spans="12:12" x14ac:dyDescent="0.25">
      <c r="L228" s="57"/>
    </row>
    <row r="229" spans="12:12" x14ac:dyDescent="0.25">
      <c r="L229" s="57"/>
    </row>
    <row r="230" spans="12:12" x14ac:dyDescent="0.25">
      <c r="L230" s="57"/>
    </row>
    <row r="231" spans="12:12" x14ac:dyDescent="0.25">
      <c r="L231" s="57"/>
    </row>
    <row r="232" spans="12:12" x14ac:dyDescent="0.25">
      <c r="L232" s="57"/>
    </row>
    <row r="233" spans="12:12" x14ac:dyDescent="0.25">
      <c r="L233" s="57"/>
    </row>
    <row r="234" spans="12:12" x14ac:dyDescent="0.25">
      <c r="L234" s="57"/>
    </row>
    <row r="235" spans="12:12" x14ac:dyDescent="0.25">
      <c r="L235" s="57"/>
    </row>
    <row r="236" spans="12:12" x14ac:dyDescent="0.25">
      <c r="L236" s="57"/>
    </row>
    <row r="237" spans="12:12" x14ac:dyDescent="0.25">
      <c r="L237" s="57"/>
    </row>
    <row r="238" spans="12:12" x14ac:dyDescent="0.25">
      <c r="L238" s="57"/>
    </row>
    <row r="239" spans="12:12" x14ac:dyDescent="0.25">
      <c r="L239" s="57"/>
    </row>
    <row r="240" spans="12:12" x14ac:dyDescent="0.25">
      <c r="L240" s="57"/>
    </row>
    <row r="241" spans="12:12" x14ac:dyDescent="0.25">
      <c r="L241" s="57"/>
    </row>
    <row r="242" spans="12:12" x14ac:dyDescent="0.25">
      <c r="L242" s="57"/>
    </row>
    <row r="243" spans="12:12" x14ac:dyDescent="0.25">
      <c r="L243" s="57"/>
    </row>
    <row r="244" spans="12:12" x14ac:dyDescent="0.25">
      <c r="L244" s="57"/>
    </row>
    <row r="245" spans="12:12" x14ac:dyDescent="0.25">
      <c r="L245" s="57"/>
    </row>
    <row r="246" spans="12:12" x14ac:dyDescent="0.25">
      <c r="L246" s="57"/>
    </row>
    <row r="247" spans="12:12" x14ac:dyDescent="0.25">
      <c r="L247" s="57"/>
    </row>
    <row r="248" spans="12:12" x14ac:dyDescent="0.25">
      <c r="L248" s="57"/>
    </row>
    <row r="249" spans="12:12" x14ac:dyDescent="0.25">
      <c r="L249" s="57"/>
    </row>
    <row r="250" spans="12:12" x14ac:dyDescent="0.25">
      <c r="L250" s="57"/>
    </row>
    <row r="251" spans="12:12" x14ac:dyDescent="0.25">
      <c r="L251" s="57"/>
    </row>
    <row r="252" spans="12:12" x14ac:dyDescent="0.25">
      <c r="L252" s="57"/>
    </row>
    <row r="253" spans="12:12" x14ac:dyDescent="0.25">
      <c r="L253" s="57"/>
    </row>
    <row r="254" spans="12:12" x14ac:dyDescent="0.25">
      <c r="L254" s="57"/>
    </row>
    <row r="255" spans="12:12" x14ac:dyDescent="0.25">
      <c r="L255" s="57"/>
    </row>
    <row r="256" spans="12:12" x14ac:dyDescent="0.25">
      <c r="L256" s="57"/>
    </row>
    <row r="257" spans="12:12" x14ac:dyDescent="0.25">
      <c r="L257" s="57"/>
    </row>
    <row r="258" spans="12:12" x14ac:dyDescent="0.25">
      <c r="L258" s="57"/>
    </row>
    <row r="259" spans="12:12" x14ac:dyDescent="0.25">
      <c r="L259" s="57"/>
    </row>
    <row r="260" spans="12:12" x14ac:dyDescent="0.25">
      <c r="L260" s="57"/>
    </row>
    <row r="261" spans="12:12" x14ac:dyDescent="0.25">
      <c r="L261" s="57"/>
    </row>
    <row r="262" spans="12:12" x14ac:dyDescent="0.25">
      <c r="L262" s="57"/>
    </row>
    <row r="263" spans="12:12" x14ac:dyDescent="0.25">
      <c r="L263" s="57"/>
    </row>
    <row r="264" spans="12:12" x14ac:dyDescent="0.25">
      <c r="L264" s="57"/>
    </row>
    <row r="265" spans="12:12" x14ac:dyDescent="0.25">
      <c r="L265" s="57"/>
    </row>
    <row r="266" spans="12:12" x14ac:dyDescent="0.25">
      <c r="L266" s="57"/>
    </row>
    <row r="267" spans="12:12" x14ac:dyDescent="0.25">
      <c r="L267" s="57"/>
    </row>
    <row r="268" spans="12:12" x14ac:dyDescent="0.25">
      <c r="L268" s="57"/>
    </row>
    <row r="269" spans="12:12" x14ac:dyDescent="0.25">
      <c r="L269" s="57"/>
    </row>
    <row r="270" spans="12:12" x14ac:dyDescent="0.25">
      <c r="L270" s="57"/>
    </row>
    <row r="271" spans="12:12" x14ac:dyDescent="0.25">
      <c r="L271" s="57"/>
    </row>
    <row r="272" spans="12:12" x14ac:dyDescent="0.25">
      <c r="L272" s="57"/>
    </row>
    <row r="273" spans="12:12" x14ac:dyDescent="0.25">
      <c r="L273" s="57"/>
    </row>
    <row r="274" spans="12:12" x14ac:dyDescent="0.25">
      <c r="L274" s="57"/>
    </row>
    <row r="275" spans="12:12" x14ac:dyDescent="0.25">
      <c r="L275" s="57"/>
    </row>
    <row r="276" spans="12:12" x14ac:dyDescent="0.25">
      <c r="L276" s="57"/>
    </row>
    <row r="277" spans="12:12" x14ac:dyDescent="0.25">
      <c r="L277" s="57"/>
    </row>
    <row r="278" spans="12:12" x14ac:dyDescent="0.25">
      <c r="L278" s="57"/>
    </row>
    <row r="279" spans="12:12" x14ac:dyDescent="0.25">
      <c r="L279" s="57"/>
    </row>
    <row r="280" spans="12:12" x14ac:dyDescent="0.25">
      <c r="L280" s="57"/>
    </row>
    <row r="281" spans="12:12" x14ac:dyDescent="0.25">
      <c r="L281" s="57"/>
    </row>
    <row r="282" spans="12:12" x14ac:dyDescent="0.25">
      <c r="L282" s="57"/>
    </row>
    <row r="283" spans="12:12" x14ac:dyDescent="0.25">
      <c r="L283" s="57"/>
    </row>
    <row r="284" spans="12:12" x14ac:dyDescent="0.25">
      <c r="L284" s="57"/>
    </row>
    <row r="285" spans="12:12" x14ac:dyDescent="0.25">
      <c r="L285" s="57"/>
    </row>
    <row r="286" spans="12:12" x14ac:dyDescent="0.25">
      <c r="L286" s="57"/>
    </row>
    <row r="287" spans="12:12" x14ac:dyDescent="0.25">
      <c r="L287" s="57"/>
    </row>
    <row r="288" spans="12:12" x14ac:dyDescent="0.25">
      <c r="L288" s="57"/>
    </row>
    <row r="289" spans="12:12" x14ac:dyDescent="0.25">
      <c r="L289" s="57"/>
    </row>
    <row r="290" spans="12:12" x14ac:dyDescent="0.25">
      <c r="L290" s="57"/>
    </row>
    <row r="291" spans="12:12" x14ac:dyDescent="0.25">
      <c r="L291" s="57"/>
    </row>
    <row r="292" spans="12:12" x14ac:dyDescent="0.25">
      <c r="L292" s="57"/>
    </row>
    <row r="293" spans="12:12" x14ac:dyDescent="0.25">
      <c r="L293" s="57"/>
    </row>
    <row r="294" spans="12:12" x14ac:dyDescent="0.25">
      <c r="L294" s="57"/>
    </row>
    <row r="295" spans="12:12" x14ac:dyDescent="0.25">
      <c r="L295" s="57"/>
    </row>
    <row r="296" spans="12:12" x14ac:dyDescent="0.25">
      <c r="L296" s="57"/>
    </row>
    <row r="297" spans="12:12" x14ac:dyDescent="0.25">
      <c r="L297" s="57"/>
    </row>
    <row r="298" spans="12:12" x14ac:dyDescent="0.25">
      <c r="L298" s="57"/>
    </row>
    <row r="299" spans="12:12" x14ac:dyDescent="0.25">
      <c r="L299" s="57"/>
    </row>
    <row r="300" spans="12:12" x14ac:dyDescent="0.25">
      <c r="L300" s="57"/>
    </row>
    <row r="301" spans="12:12" x14ac:dyDescent="0.25">
      <c r="L301" s="57"/>
    </row>
    <row r="302" spans="12:12" x14ac:dyDescent="0.25">
      <c r="L302" s="57"/>
    </row>
    <row r="303" spans="12:12" x14ac:dyDescent="0.25">
      <c r="L303" s="57"/>
    </row>
    <row r="304" spans="12:12" x14ac:dyDescent="0.25">
      <c r="L304" s="57"/>
    </row>
    <row r="305" spans="12:12" x14ac:dyDescent="0.25">
      <c r="L305" s="57"/>
    </row>
    <row r="306" spans="12:12" x14ac:dyDescent="0.25">
      <c r="L306" s="57"/>
    </row>
    <row r="307" spans="12:12" x14ac:dyDescent="0.25">
      <c r="L307" s="57"/>
    </row>
    <row r="308" spans="12:12" x14ac:dyDescent="0.25">
      <c r="L308" s="57"/>
    </row>
    <row r="309" spans="12:12" x14ac:dyDescent="0.25">
      <c r="L309" s="57"/>
    </row>
    <row r="310" spans="12:12" x14ac:dyDescent="0.25">
      <c r="L310" s="57"/>
    </row>
    <row r="311" spans="12:12" x14ac:dyDescent="0.25">
      <c r="L311" s="57"/>
    </row>
    <row r="312" spans="12:12" x14ac:dyDescent="0.25">
      <c r="L312" s="57"/>
    </row>
    <row r="313" spans="12:12" x14ac:dyDescent="0.25">
      <c r="L313" s="57"/>
    </row>
    <row r="314" spans="12:12" x14ac:dyDescent="0.25">
      <c r="L314" s="57"/>
    </row>
    <row r="315" spans="12:12" x14ac:dyDescent="0.25">
      <c r="L315" s="57"/>
    </row>
    <row r="316" spans="12:12" x14ac:dyDescent="0.25">
      <c r="L316" s="57"/>
    </row>
    <row r="317" spans="12:12" x14ac:dyDescent="0.25">
      <c r="L317" s="57"/>
    </row>
    <row r="318" spans="12:12" x14ac:dyDescent="0.25">
      <c r="L318" s="57"/>
    </row>
    <row r="319" spans="12:12" x14ac:dyDescent="0.25">
      <c r="L319" s="57"/>
    </row>
    <row r="320" spans="12:12" x14ac:dyDescent="0.25">
      <c r="L320" s="57"/>
    </row>
    <row r="321" spans="12:12" x14ac:dyDescent="0.25">
      <c r="L321" s="57"/>
    </row>
    <row r="322" spans="12:12" x14ac:dyDescent="0.25">
      <c r="L322" s="57"/>
    </row>
    <row r="323" spans="12:12" x14ac:dyDescent="0.25">
      <c r="L323" s="57"/>
    </row>
    <row r="324" spans="12:12" x14ac:dyDescent="0.25">
      <c r="L324" s="57"/>
    </row>
    <row r="325" spans="12:12" x14ac:dyDescent="0.25">
      <c r="L325" s="57"/>
    </row>
    <row r="326" spans="12:12" x14ac:dyDescent="0.25">
      <c r="L326" s="57"/>
    </row>
    <row r="327" spans="12:12" x14ac:dyDescent="0.25">
      <c r="L327" s="57"/>
    </row>
    <row r="328" spans="12:12" x14ac:dyDescent="0.25">
      <c r="L328" s="57"/>
    </row>
    <row r="329" spans="12:12" x14ac:dyDescent="0.25">
      <c r="L329" s="57"/>
    </row>
    <row r="330" spans="12:12" x14ac:dyDescent="0.25">
      <c r="L330" s="57"/>
    </row>
    <row r="331" spans="12:12" x14ac:dyDescent="0.25">
      <c r="L331" s="57"/>
    </row>
    <row r="332" spans="12:12" x14ac:dyDescent="0.25">
      <c r="L332" s="57"/>
    </row>
    <row r="333" spans="12:12" x14ac:dyDescent="0.25">
      <c r="L333" s="57"/>
    </row>
    <row r="334" spans="12:12" x14ac:dyDescent="0.25">
      <c r="L334" s="57"/>
    </row>
    <row r="335" spans="12:12" x14ac:dyDescent="0.25">
      <c r="L335" s="57"/>
    </row>
    <row r="336" spans="12:12" x14ac:dyDescent="0.25">
      <c r="L336" s="57"/>
    </row>
    <row r="337" spans="12:12" x14ac:dyDescent="0.25">
      <c r="L337" s="57"/>
    </row>
    <row r="338" spans="12:12" x14ac:dyDescent="0.25">
      <c r="L338" s="57"/>
    </row>
    <row r="339" spans="12:12" x14ac:dyDescent="0.25">
      <c r="L339" s="57"/>
    </row>
    <row r="340" spans="12:12" x14ac:dyDescent="0.25">
      <c r="L340" s="57"/>
    </row>
    <row r="341" spans="12:12" x14ac:dyDescent="0.25">
      <c r="L341" s="57"/>
    </row>
    <row r="342" spans="12:12" x14ac:dyDescent="0.25">
      <c r="L342" s="57"/>
    </row>
    <row r="343" spans="12:12" x14ac:dyDescent="0.25">
      <c r="L343" s="57"/>
    </row>
    <row r="344" spans="12:12" x14ac:dyDescent="0.25">
      <c r="L344" s="57"/>
    </row>
    <row r="345" spans="12:12" x14ac:dyDescent="0.25">
      <c r="L345" s="57"/>
    </row>
    <row r="346" spans="12:12" x14ac:dyDescent="0.25">
      <c r="L346" s="57"/>
    </row>
    <row r="347" spans="12:12" x14ac:dyDescent="0.25">
      <c r="L347" s="57"/>
    </row>
    <row r="348" spans="12:12" x14ac:dyDescent="0.25">
      <c r="L348" s="57"/>
    </row>
    <row r="349" spans="12:12" x14ac:dyDescent="0.25">
      <c r="L349" s="57"/>
    </row>
    <row r="350" spans="12:12" x14ac:dyDescent="0.25">
      <c r="L350" s="57"/>
    </row>
    <row r="351" spans="12:12" x14ac:dyDescent="0.25">
      <c r="L351" s="57"/>
    </row>
    <row r="352" spans="12:12" x14ac:dyDescent="0.25">
      <c r="L352" s="57"/>
    </row>
    <row r="353" spans="12:12" x14ac:dyDescent="0.25">
      <c r="L353" s="57"/>
    </row>
    <row r="354" spans="12:12" x14ac:dyDescent="0.25">
      <c r="L354" s="57"/>
    </row>
    <row r="355" spans="12:12" x14ac:dyDescent="0.25">
      <c r="L355" s="57"/>
    </row>
    <row r="356" spans="12:12" x14ac:dyDescent="0.25">
      <c r="L356" s="57"/>
    </row>
    <row r="357" spans="12:12" x14ac:dyDescent="0.25">
      <c r="L357" s="57"/>
    </row>
    <row r="358" spans="12:12" x14ac:dyDescent="0.25">
      <c r="L358" s="57"/>
    </row>
    <row r="359" spans="12:12" x14ac:dyDescent="0.25">
      <c r="L359" s="57"/>
    </row>
    <row r="360" spans="12:12" x14ac:dyDescent="0.25">
      <c r="L360" s="57"/>
    </row>
    <row r="361" spans="12:12" x14ac:dyDescent="0.25">
      <c r="L361" s="57"/>
    </row>
    <row r="362" spans="12:12" x14ac:dyDescent="0.25">
      <c r="L362" s="57"/>
    </row>
    <row r="363" spans="12:12" x14ac:dyDescent="0.25">
      <c r="L363" s="57"/>
    </row>
    <row r="364" spans="12:12" x14ac:dyDescent="0.25">
      <c r="L364" s="57"/>
    </row>
    <row r="365" spans="12:12" x14ac:dyDescent="0.25">
      <c r="L365" s="57"/>
    </row>
    <row r="366" spans="12:12" x14ac:dyDescent="0.25">
      <c r="L366" s="57"/>
    </row>
    <row r="367" spans="12:12" x14ac:dyDescent="0.25">
      <c r="L367" s="57"/>
    </row>
    <row r="368" spans="12:12" x14ac:dyDescent="0.25">
      <c r="L368" s="57"/>
    </row>
    <row r="369" spans="12:12" x14ac:dyDescent="0.25">
      <c r="L369" s="57"/>
    </row>
    <row r="370" spans="12:12" x14ac:dyDescent="0.25">
      <c r="L370" s="57"/>
    </row>
    <row r="371" spans="12:12" x14ac:dyDescent="0.25">
      <c r="L371" s="57"/>
    </row>
    <row r="372" spans="12:12" x14ac:dyDescent="0.25">
      <c r="L372" s="57"/>
    </row>
    <row r="373" spans="12:12" x14ac:dyDescent="0.25">
      <c r="L373" s="57"/>
    </row>
    <row r="374" spans="12:12" x14ac:dyDescent="0.25">
      <c r="L374" s="57"/>
    </row>
    <row r="375" spans="12:12" x14ac:dyDescent="0.25">
      <c r="L375" s="57"/>
    </row>
    <row r="376" spans="12:12" x14ac:dyDescent="0.25">
      <c r="L376" s="57"/>
    </row>
    <row r="377" spans="12:12" x14ac:dyDescent="0.25">
      <c r="L377" s="57"/>
    </row>
    <row r="378" spans="12:12" x14ac:dyDescent="0.25">
      <c r="L378" s="57"/>
    </row>
    <row r="379" spans="12:12" x14ac:dyDescent="0.25">
      <c r="L379" s="57"/>
    </row>
    <row r="380" spans="12:12" x14ac:dyDescent="0.25">
      <c r="L380" s="57"/>
    </row>
    <row r="381" spans="12:12" x14ac:dyDescent="0.25">
      <c r="L381" s="57"/>
    </row>
    <row r="382" spans="12:12" x14ac:dyDescent="0.25">
      <c r="L382" s="57"/>
    </row>
    <row r="383" spans="12:12" x14ac:dyDescent="0.25">
      <c r="L383" s="57"/>
    </row>
    <row r="384" spans="12:12" x14ac:dyDescent="0.25">
      <c r="L384" s="57"/>
    </row>
    <row r="385" spans="12:12" x14ac:dyDescent="0.25">
      <c r="L385" s="57"/>
    </row>
    <row r="386" spans="12:12" x14ac:dyDescent="0.25">
      <c r="L386" s="57"/>
    </row>
    <row r="387" spans="12:12" x14ac:dyDescent="0.25">
      <c r="L387" s="57"/>
    </row>
    <row r="388" spans="12:12" x14ac:dyDescent="0.25">
      <c r="L388" s="57"/>
    </row>
    <row r="389" spans="12:12" x14ac:dyDescent="0.25">
      <c r="L389" s="57"/>
    </row>
    <row r="390" spans="12:12" x14ac:dyDescent="0.25">
      <c r="L390" s="57"/>
    </row>
    <row r="391" spans="12:12" x14ac:dyDescent="0.25">
      <c r="L391" s="57"/>
    </row>
    <row r="392" spans="12:12" x14ac:dyDescent="0.25">
      <c r="L392" s="57"/>
    </row>
    <row r="393" spans="12:12" x14ac:dyDescent="0.25">
      <c r="L393" s="57"/>
    </row>
    <row r="394" spans="12:12" x14ac:dyDescent="0.25">
      <c r="L394" s="57"/>
    </row>
    <row r="395" spans="12:12" x14ac:dyDescent="0.25">
      <c r="L395" s="57"/>
    </row>
    <row r="396" spans="12:12" x14ac:dyDescent="0.25">
      <c r="L396" s="57"/>
    </row>
    <row r="397" spans="12:12" x14ac:dyDescent="0.25">
      <c r="L397" s="57"/>
    </row>
    <row r="398" spans="12:12" x14ac:dyDescent="0.25">
      <c r="L398" s="57"/>
    </row>
    <row r="399" spans="12:12" x14ac:dyDescent="0.25">
      <c r="L399" s="57"/>
    </row>
    <row r="400" spans="12:12" x14ac:dyDescent="0.25">
      <c r="L400" s="57"/>
    </row>
    <row r="401" spans="12:12" x14ac:dyDescent="0.25">
      <c r="L401" s="57"/>
    </row>
    <row r="402" spans="12:12" x14ac:dyDescent="0.25">
      <c r="L402" s="57"/>
    </row>
    <row r="403" spans="12:12" x14ac:dyDescent="0.25">
      <c r="L403" s="57"/>
    </row>
    <row r="404" spans="12:12" x14ac:dyDescent="0.25">
      <c r="L404" s="57"/>
    </row>
    <row r="405" spans="12:12" x14ac:dyDescent="0.25">
      <c r="L405" s="57"/>
    </row>
    <row r="406" spans="12:12" x14ac:dyDescent="0.25">
      <c r="L406" s="57"/>
    </row>
    <row r="407" spans="12:12" x14ac:dyDescent="0.25">
      <c r="L407" s="57"/>
    </row>
    <row r="408" spans="12:12" x14ac:dyDescent="0.25">
      <c r="L408" s="57"/>
    </row>
    <row r="409" spans="12:12" x14ac:dyDescent="0.25">
      <c r="L409" s="57"/>
    </row>
    <row r="410" spans="12:12" x14ac:dyDescent="0.25">
      <c r="L410" s="57"/>
    </row>
    <row r="411" spans="12:12" x14ac:dyDescent="0.25">
      <c r="L411" s="57"/>
    </row>
    <row r="412" spans="12:12" x14ac:dyDescent="0.25">
      <c r="L412" s="57"/>
    </row>
    <row r="413" spans="12:12" x14ac:dyDescent="0.25">
      <c r="L413" s="57"/>
    </row>
    <row r="414" spans="12:12" x14ac:dyDescent="0.25">
      <c r="L414" s="57"/>
    </row>
    <row r="415" spans="12:12" x14ac:dyDescent="0.25">
      <c r="L415" s="57"/>
    </row>
    <row r="416" spans="12:12" x14ac:dyDescent="0.25">
      <c r="L416" s="57"/>
    </row>
    <row r="417" spans="12:12" x14ac:dyDescent="0.25">
      <c r="L417" s="57"/>
    </row>
    <row r="418" spans="12:12" x14ac:dyDescent="0.25">
      <c r="L418" s="57"/>
    </row>
    <row r="419" spans="12:12" x14ac:dyDescent="0.25">
      <c r="L419" s="57"/>
    </row>
    <row r="420" spans="12:12" x14ac:dyDescent="0.25">
      <c r="L420" s="57"/>
    </row>
    <row r="421" spans="12:12" x14ac:dyDescent="0.25">
      <c r="L421" s="57"/>
    </row>
    <row r="422" spans="12:12" x14ac:dyDescent="0.25">
      <c r="L422" s="57"/>
    </row>
    <row r="423" spans="12:12" x14ac:dyDescent="0.25">
      <c r="L423" s="57"/>
    </row>
    <row r="424" spans="12:12" x14ac:dyDescent="0.25">
      <c r="L424" s="57"/>
    </row>
    <row r="425" spans="12:12" x14ac:dyDescent="0.25">
      <c r="L425" s="57"/>
    </row>
    <row r="426" spans="12:12" x14ac:dyDescent="0.25">
      <c r="L426" s="57"/>
    </row>
    <row r="427" spans="12:12" x14ac:dyDescent="0.25">
      <c r="L427" s="57"/>
    </row>
    <row r="428" spans="12:12" x14ac:dyDescent="0.25">
      <c r="L428" s="57"/>
    </row>
    <row r="429" spans="12:12" x14ac:dyDescent="0.25">
      <c r="L429" s="57"/>
    </row>
    <row r="430" spans="12:12" x14ac:dyDescent="0.25">
      <c r="L430" s="57"/>
    </row>
    <row r="431" spans="12:12" x14ac:dyDescent="0.25">
      <c r="L431" s="57"/>
    </row>
    <row r="432" spans="12:12" x14ac:dyDescent="0.25">
      <c r="L432" s="57"/>
    </row>
    <row r="433" spans="12:12" x14ac:dyDescent="0.25">
      <c r="L433" s="57"/>
    </row>
    <row r="434" spans="12:12" x14ac:dyDescent="0.25">
      <c r="L434" s="57"/>
    </row>
    <row r="435" spans="12:12" x14ac:dyDescent="0.25">
      <c r="L435" s="57"/>
    </row>
    <row r="436" spans="12:12" x14ac:dyDescent="0.25">
      <c r="L436" s="57"/>
    </row>
    <row r="437" spans="12:12" x14ac:dyDescent="0.25">
      <c r="L437" s="57"/>
    </row>
    <row r="438" spans="12:12" x14ac:dyDescent="0.25">
      <c r="L438" s="57"/>
    </row>
    <row r="439" spans="12:12" x14ac:dyDescent="0.25">
      <c r="L439" s="57"/>
    </row>
    <row r="440" spans="12:12" x14ac:dyDescent="0.25">
      <c r="L440" s="57"/>
    </row>
    <row r="441" spans="12:12" x14ac:dyDescent="0.25">
      <c r="L441" s="57"/>
    </row>
    <row r="442" spans="12:12" x14ac:dyDescent="0.25">
      <c r="L442" s="57"/>
    </row>
    <row r="443" spans="12:12" x14ac:dyDescent="0.25">
      <c r="L443" s="57"/>
    </row>
    <row r="444" spans="12:12" x14ac:dyDescent="0.25">
      <c r="L444" s="57"/>
    </row>
    <row r="445" spans="12:12" x14ac:dyDescent="0.25">
      <c r="L445" s="57"/>
    </row>
    <row r="446" spans="12:12" x14ac:dyDescent="0.25">
      <c r="L446" s="57"/>
    </row>
    <row r="447" spans="12:12" x14ac:dyDescent="0.25">
      <c r="L447" s="57"/>
    </row>
    <row r="448" spans="12:12" x14ac:dyDescent="0.25">
      <c r="L448" s="57"/>
    </row>
    <row r="449" spans="12:12" x14ac:dyDescent="0.25">
      <c r="L449" s="57"/>
    </row>
    <row r="450" spans="12:12" x14ac:dyDescent="0.25">
      <c r="L450" s="57"/>
    </row>
    <row r="451" spans="12:12" x14ac:dyDescent="0.25">
      <c r="L451" s="57"/>
    </row>
    <row r="452" spans="12:12" x14ac:dyDescent="0.25">
      <c r="L452" s="57"/>
    </row>
    <row r="453" spans="12:12" x14ac:dyDescent="0.25">
      <c r="L453" s="57"/>
    </row>
    <row r="454" spans="12:12" x14ac:dyDescent="0.25">
      <c r="L454" s="57"/>
    </row>
    <row r="455" spans="12:12" x14ac:dyDescent="0.25">
      <c r="L455" s="57"/>
    </row>
    <row r="456" spans="12:12" x14ac:dyDescent="0.25">
      <c r="L456" s="57"/>
    </row>
    <row r="457" spans="12:12" x14ac:dyDescent="0.25">
      <c r="L457" s="57"/>
    </row>
    <row r="458" spans="12:12" x14ac:dyDescent="0.25">
      <c r="L458" s="57"/>
    </row>
    <row r="459" spans="12:12" x14ac:dyDescent="0.25">
      <c r="L459" s="57"/>
    </row>
    <row r="460" spans="12:12" x14ac:dyDescent="0.25">
      <c r="L460" s="57"/>
    </row>
    <row r="461" spans="12:12" x14ac:dyDescent="0.25">
      <c r="L461" s="57"/>
    </row>
    <row r="462" spans="12:12" x14ac:dyDescent="0.25">
      <c r="L462" s="57"/>
    </row>
    <row r="463" spans="12:12" x14ac:dyDescent="0.25">
      <c r="L463" s="57"/>
    </row>
    <row r="464" spans="12:12" x14ac:dyDescent="0.25">
      <c r="L464" s="57"/>
    </row>
    <row r="465" spans="12:12" x14ac:dyDescent="0.25">
      <c r="L465" s="57"/>
    </row>
    <row r="466" spans="12:12" x14ac:dyDescent="0.25">
      <c r="L466" s="57"/>
    </row>
    <row r="467" spans="12:12" x14ac:dyDescent="0.25">
      <c r="L467" s="57"/>
    </row>
    <row r="468" spans="12:12" x14ac:dyDescent="0.25">
      <c r="L468" s="57"/>
    </row>
    <row r="469" spans="12:12" x14ac:dyDescent="0.25">
      <c r="L469" s="57"/>
    </row>
    <row r="470" spans="12:12" x14ac:dyDescent="0.25">
      <c r="L470" s="57"/>
    </row>
    <row r="471" spans="12:12" x14ac:dyDescent="0.25">
      <c r="L471" s="57"/>
    </row>
    <row r="472" spans="12:12" x14ac:dyDescent="0.25">
      <c r="L472" s="57"/>
    </row>
    <row r="473" spans="12:12" x14ac:dyDescent="0.25">
      <c r="L473" s="57"/>
    </row>
    <row r="474" spans="12:12" x14ac:dyDescent="0.25">
      <c r="L474" s="57"/>
    </row>
    <row r="475" spans="12:12" x14ac:dyDescent="0.25">
      <c r="L475" s="57"/>
    </row>
    <row r="476" spans="12:12" x14ac:dyDescent="0.25">
      <c r="L476" s="57"/>
    </row>
    <row r="477" spans="12:12" x14ac:dyDescent="0.25">
      <c r="L477" s="57"/>
    </row>
    <row r="478" spans="12:12" x14ac:dyDescent="0.25">
      <c r="L478" s="57"/>
    </row>
    <row r="479" spans="12:12" x14ac:dyDescent="0.25">
      <c r="L479" s="57"/>
    </row>
    <row r="480" spans="12:12" x14ac:dyDescent="0.25">
      <c r="L480" s="57"/>
    </row>
    <row r="481" spans="12:12" x14ac:dyDescent="0.25">
      <c r="L481" s="57"/>
    </row>
    <row r="482" spans="12:12" x14ac:dyDescent="0.25">
      <c r="L482" s="57"/>
    </row>
    <row r="483" spans="12:12" x14ac:dyDescent="0.25">
      <c r="L483" s="57"/>
    </row>
    <row r="484" spans="12:12" x14ac:dyDescent="0.25">
      <c r="L484" s="57"/>
    </row>
    <row r="485" spans="12:12" x14ac:dyDescent="0.25">
      <c r="L485" s="57"/>
    </row>
    <row r="486" spans="12:12" x14ac:dyDescent="0.25">
      <c r="L486" s="57"/>
    </row>
    <row r="487" spans="12:12" x14ac:dyDescent="0.25">
      <c r="L487" s="57"/>
    </row>
    <row r="488" spans="12:12" x14ac:dyDescent="0.25">
      <c r="L488" s="57"/>
    </row>
    <row r="489" spans="12:12" x14ac:dyDescent="0.25">
      <c r="L489" s="57"/>
    </row>
    <row r="490" spans="12:12" x14ac:dyDescent="0.25">
      <c r="L490" s="57"/>
    </row>
    <row r="491" spans="12:12" x14ac:dyDescent="0.25">
      <c r="L491" s="57"/>
    </row>
    <row r="492" spans="12:12" x14ac:dyDescent="0.25">
      <c r="L492" s="57"/>
    </row>
    <row r="493" spans="12:12" x14ac:dyDescent="0.25">
      <c r="L493" s="57"/>
    </row>
    <row r="494" spans="12:12" x14ac:dyDescent="0.25">
      <c r="L494" s="57"/>
    </row>
    <row r="495" spans="12:12" x14ac:dyDescent="0.25">
      <c r="L495" s="57"/>
    </row>
    <row r="496" spans="12:12" x14ac:dyDescent="0.25">
      <c r="L496" s="57"/>
    </row>
    <row r="497" spans="12:12" x14ac:dyDescent="0.25">
      <c r="L497" s="57"/>
    </row>
    <row r="498" spans="12:12" x14ac:dyDescent="0.25">
      <c r="L498" s="57"/>
    </row>
    <row r="499" spans="12:12" x14ac:dyDescent="0.25">
      <c r="L499" s="57"/>
    </row>
    <row r="500" spans="12:12" x14ac:dyDescent="0.25">
      <c r="L500" s="57"/>
    </row>
    <row r="501" spans="12:12" x14ac:dyDescent="0.25">
      <c r="L501" s="57"/>
    </row>
    <row r="502" spans="12:12" x14ac:dyDescent="0.25">
      <c r="L502" s="57"/>
    </row>
    <row r="503" spans="12:12" x14ac:dyDescent="0.25">
      <c r="L503" s="57"/>
    </row>
    <row r="504" spans="12:12" x14ac:dyDescent="0.25">
      <c r="L504" s="57"/>
    </row>
    <row r="505" spans="12:12" x14ac:dyDescent="0.25">
      <c r="L505" s="57"/>
    </row>
    <row r="506" spans="12:12" x14ac:dyDescent="0.25">
      <c r="L506" s="57"/>
    </row>
    <row r="507" spans="12:12" x14ac:dyDescent="0.25">
      <c r="L507" s="57"/>
    </row>
    <row r="508" spans="12:12" x14ac:dyDescent="0.25">
      <c r="L508" s="57"/>
    </row>
    <row r="509" spans="12:12" x14ac:dyDescent="0.25">
      <c r="L509" s="57"/>
    </row>
    <row r="510" spans="12:12" x14ac:dyDescent="0.25">
      <c r="L510" s="57"/>
    </row>
    <row r="511" spans="12:12" x14ac:dyDescent="0.25">
      <c r="L511" s="57"/>
    </row>
    <row r="512" spans="12:12" x14ac:dyDescent="0.25">
      <c r="L512" s="57"/>
    </row>
    <row r="513" spans="12:12" x14ac:dyDescent="0.25">
      <c r="L513" s="57"/>
    </row>
    <row r="514" spans="12:12" x14ac:dyDescent="0.25">
      <c r="L514" s="57"/>
    </row>
    <row r="515" spans="12:12" x14ac:dyDescent="0.25">
      <c r="L515" s="57"/>
    </row>
    <row r="516" spans="12:12" x14ac:dyDescent="0.25">
      <c r="L516" s="57"/>
    </row>
    <row r="517" spans="12:12" x14ac:dyDescent="0.25">
      <c r="L517" s="57"/>
    </row>
    <row r="518" spans="12:12" x14ac:dyDescent="0.25">
      <c r="L518" s="57"/>
    </row>
    <row r="519" spans="12:12" x14ac:dyDescent="0.25">
      <c r="L519" s="57"/>
    </row>
    <row r="520" spans="12:12" x14ac:dyDescent="0.25">
      <c r="L520" s="57"/>
    </row>
    <row r="521" spans="12:12" x14ac:dyDescent="0.25">
      <c r="L521" s="57"/>
    </row>
    <row r="522" spans="12:12" x14ac:dyDescent="0.25">
      <c r="L522" s="57"/>
    </row>
    <row r="523" spans="12:12" x14ac:dyDescent="0.25">
      <c r="L523" s="57"/>
    </row>
    <row r="524" spans="12:12" x14ac:dyDescent="0.25">
      <c r="L524" s="57"/>
    </row>
    <row r="525" spans="12:12" x14ac:dyDescent="0.25">
      <c r="L525" s="57"/>
    </row>
    <row r="526" spans="12:12" x14ac:dyDescent="0.25">
      <c r="L526" s="57"/>
    </row>
    <row r="527" spans="12:12" x14ac:dyDescent="0.25">
      <c r="L527" s="57"/>
    </row>
    <row r="528" spans="12:12" x14ac:dyDescent="0.25">
      <c r="L528" s="57"/>
    </row>
    <row r="529" spans="12:12" x14ac:dyDescent="0.25">
      <c r="L529" s="57"/>
    </row>
    <row r="530" spans="12:12" x14ac:dyDescent="0.25">
      <c r="L530" s="57"/>
    </row>
    <row r="531" spans="12:12" x14ac:dyDescent="0.25">
      <c r="L531" s="57"/>
    </row>
    <row r="532" spans="12:12" x14ac:dyDescent="0.25">
      <c r="L532" s="57"/>
    </row>
    <row r="533" spans="12:12" x14ac:dyDescent="0.25">
      <c r="L533" s="57"/>
    </row>
    <row r="534" spans="12:12" x14ac:dyDescent="0.25">
      <c r="L534" s="57"/>
    </row>
    <row r="535" spans="12:12" x14ac:dyDescent="0.25">
      <c r="L535" s="57"/>
    </row>
    <row r="536" spans="12:12" x14ac:dyDescent="0.25">
      <c r="L536" s="57"/>
    </row>
    <row r="537" spans="12:12" x14ac:dyDescent="0.25">
      <c r="L537" s="57"/>
    </row>
    <row r="538" spans="12:12" x14ac:dyDescent="0.25">
      <c r="L538" s="57"/>
    </row>
    <row r="539" spans="12:12" x14ac:dyDescent="0.25">
      <c r="L539" s="57"/>
    </row>
    <row r="540" spans="12:12" x14ac:dyDescent="0.25">
      <c r="L540" s="57"/>
    </row>
    <row r="541" spans="12:12" x14ac:dyDescent="0.25">
      <c r="L541" s="57"/>
    </row>
    <row r="542" spans="12:12" x14ac:dyDescent="0.25">
      <c r="L542" s="57"/>
    </row>
    <row r="543" spans="12:12" x14ac:dyDescent="0.25">
      <c r="L543" s="57"/>
    </row>
    <row r="544" spans="12:12" x14ac:dyDescent="0.25">
      <c r="L544" s="57"/>
    </row>
    <row r="545" spans="12:12" x14ac:dyDescent="0.25">
      <c r="L545" s="57"/>
    </row>
    <row r="546" spans="12:12" x14ac:dyDescent="0.25">
      <c r="L546" s="57"/>
    </row>
    <row r="547" spans="12:12" x14ac:dyDescent="0.25">
      <c r="L547" s="57"/>
    </row>
    <row r="548" spans="12:12" x14ac:dyDescent="0.25">
      <c r="L548" s="57"/>
    </row>
    <row r="549" spans="12:12" x14ac:dyDescent="0.25">
      <c r="L549" s="57"/>
    </row>
    <row r="550" spans="12:12" x14ac:dyDescent="0.25">
      <c r="L550" s="57"/>
    </row>
    <row r="551" spans="12:12" x14ac:dyDescent="0.25">
      <c r="L551" s="57"/>
    </row>
    <row r="552" spans="12:12" x14ac:dyDescent="0.25">
      <c r="L552" s="57"/>
    </row>
    <row r="553" spans="12:12" x14ac:dyDescent="0.25">
      <c r="L553" s="57"/>
    </row>
    <row r="554" spans="12:12" x14ac:dyDescent="0.25">
      <c r="L554" s="57"/>
    </row>
    <row r="555" spans="12:12" x14ac:dyDescent="0.25">
      <c r="L555" s="57"/>
    </row>
    <row r="556" spans="12:12" x14ac:dyDescent="0.25">
      <c r="L556" s="57"/>
    </row>
    <row r="557" spans="12:12" x14ac:dyDescent="0.25">
      <c r="L557" s="57"/>
    </row>
    <row r="558" spans="12:12" x14ac:dyDescent="0.25">
      <c r="L558" s="57"/>
    </row>
    <row r="559" spans="12:12" x14ac:dyDescent="0.25">
      <c r="L559" s="57"/>
    </row>
    <row r="560" spans="12:12" x14ac:dyDescent="0.25">
      <c r="L560" s="57"/>
    </row>
    <row r="561" spans="12:12" x14ac:dyDescent="0.25">
      <c r="L561" s="57"/>
    </row>
    <row r="562" spans="12:12" x14ac:dyDescent="0.25">
      <c r="L562" s="57"/>
    </row>
    <row r="563" spans="12:12" x14ac:dyDescent="0.25">
      <c r="L563" s="57"/>
    </row>
    <row r="564" spans="12:12" x14ac:dyDescent="0.25">
      <c r="L564" s="57"/>
    </row>
    <row r="565" spans="12:12" x14ac:dyDescent="0.25">
      <c r="L565" s="57"/>
    </row>
    <row r="566" spans="12:12" x14ac:dyDescent="0.25">
      <c r="L566" s="57"/>
    </row>
    <row r="567" spans="12:12" x14ac:dyDescent="0.25">
      <c r="L567" s="57"/>
    </row>
    <row r="568" spans="12:12" x14ac:dyDescent="0.25">
      <c r="L568" s="57"/>
    </row>
    <row r="569" spans="12:12" x14ac:dyDescent="0.25">
      <c r="L569" s="57"/>
    </row>
    <row r="570" spans="12:12" x14ac:dyDescent="0.25">
      <c r="L570" s="57"/>
    </row>
    <row r="571" spans="12:12" x14ac:dyDescent="0.25">
      <c r="L571" s="57"/>
    </row>
    <row r="572" spans="12:12" x14ac:dyDescent="0.25">
      <c r="L572" s="57"/>
    </row>
    <row r="573" spans="12:12" x14ac:dyDescent="0.25">
      <c r="L573" s="57"/>
    </row>
    <row r="574" spans="12:12" x14ac:dyDescent="0.25">
      <c r="L574" s="57"/>
    </row>
    <row r="575" spans="12:12" x14ac:dyDescent="0.25">
      <c r="L575" s="57"/>
    </row>
    <row r="576" spans="12:12" x14ac:dyDescent="0.25">
      <c r="L576" s="57"/>
    </row>
    <row r="577" spans="12:12" x14ac:dyDescent="0.25">
      <c r="L577" s="57"/>
    </row>
    <row r="578" spans="12:12" x14ac:dyDescent="0.25">
      <c r="L578" s="57"/>
    </row>
    <row r="579" spans="12:12" x14ac:dyDescent="0.25">
      <c r="L579" s="57"/>
    </row>
    <row r="580" spans="12:12" x14ac:dyDescent="0.25">
      <c r="L580" s="57"/>
    </row>
    <row r="581" spans="12:12" x14ac:dyDescent="0.25">
      <c r="L581" s="57"/>
    </row>
    <row r="582" spans="12:12" x14ac:dyDescent="0.25">
      <c r="L582" s="57"/>
    </row>
    <row r="583" spans="12:12" x14ac:dyDescent="0.25">
      <c r="L583" s="57"/>
    </row>
    <row r="584" spans="12:12" x14ac:dyDescent="0.25">
      <c r="L584" s="57"/>
    </row>
    <row r="585" spans="12:12" x14ac:dyDescent="0.25">
      <c r="L585" s="57"/>
    </row>
    <row r="586" spans="12:12" x14ac:dyDescent="0.25">
      <c r="L586" s="57"/>
    </row>
    <row r="587" spans="12:12" x14ac:dyDescent="0.25">
      <c r="L587" s="57"/>
    </row>
    <row r="588" spans="12:12" x14ac:dyDescent="0.25">
      <c r="L588" s="57"/>
    </row>
    <row r="589" spans="12:12" x14ac:dyDescent="0.25">
      <c r="L589" s="57"/>
    </row>
    <row r="590" spans="12:12" x14ac:dyDescent="0.25">
      <c r="L590" s="57"/>
    </row>
    <row r="591" spans="12:12" x14ac:dyDescent="0.25">
      <c r="L591" s="57"/>
    </row>
    <row r="592" spans="12:12" x14ac:dyDescent="0.25">
      <c r="L592" s="57"/>
    </row>
    <row r="593" spans="12:12" x14ac:dyDescent="0.25">
      <c r="L593" s="57"/>
    </row>
    <row r="594" spans="12:12" x14ac:dyDescent="0.25">
      <c r="L594" s="57"/>
    </row>
    <row r="595" spans="12:12" x14ac:dyDescent="0.25">
      <c r="L595" s="57"/>
    </row>
    <row r="596" spans="12:12" x14ac:dyDescent="0.25">
      <c r="L596" s="57"/>
    </row>
    <row r="597" spans="12:12" x14ac:dyDescent="0.25">
      <c r="L597" s="57"/>
    </row>
    <row r="598" spans="12:12" x14ac:dyDescent="0.25">
      <c r="L598" s="57"/>
    </row>
    <row r="599" spans="12:12" x14ac:dyDescent="0.25">
      <c r="L599" s="57"/>
    </row>
    <row r="600" spans="12:12" x14ac:dyDescent="0.25">
      <c r="L600" s="57"/>
    </row>
    <row r="601" spans="12:12" x14ac:dyDescent="0.25">
      <c r="L601" s="57"/>
    </row>
    <row r="602" spans="12:12" x14ac:dyDescent="0.25">
      <c r="L602" s="57"/>
    </row>
    <row r="603" spans="12:12" x14ac:dyDescent="0.25">
      <c r="L603" s="57"/>
    </row>
    <row r="604" spans="12:12" x14ac:dyDescent="0.25">
      <c r="L604" s="57"/>
    </row>
    <row r="605" spans="12:12" x14ac:dyDescent="0.25">
      <c r="L605" s="57"/>
    </row>
    <row r="606" spans="12:12" x14ac:dyDescent="0.25">
      <c r="L606" s="57"/>
    </row>
    <row r="607" spans="12:12" x14ac:dyDescent="0.25">
      <c r="L607" s="57"/>
    </row>
    <row r="608" spans="12:12" x14ac:dyDescent="0.25">
      <c r="L608" s="57"/>
    </row>
    <row r="609" spans="12:12" x14ac:dyDescent="0.25">
      <c r="L609" s="57"/>
    </row>
    <row r="610" spans="12:12" x14ac:dyDescent="0.25">
      <c r="L610" s="57"/>
    </row>
    <row r="611" spans="12:12" x14ac:dyDescent="0.25">
      <c r="L611" s="57"/>
    </row>
    <row r="612" spans="12:12" x14ac:dyDescent="0.25">
      <c r="L612" s="57"/>
    </row>
    <row r="613" spans="12:12" x14ac:dyDescent="0.25">
      <c r="L613" s="57"/>
    </row>
    <row r="614" spans="12:12" x14ac:dyDescent="0.25">
      <c r="L614" s="57"/>
    </row>
    <row r="615" spans="12:12" x14ac:dyDescent="0.25">
      <c r="L615" s="57"/>
    </row>
    <row r="616" spans="12:12" x14ac:dyDescent="0.25">
      <c r="L616" s="57"/>
    </row>
    <row r="617" spans="12:12" x14ac:dyDescent="0.25">
      <c r="L617" s="57"/>
    </row>
    <row r="618" spans="12:12" x14ac:dyDescent="0.25">
      <c r="L618" s="57"/>
    </row>
    <row r="619" spans="12:12" x14ac:dyDescent="0.25">
      <c r="L619" s="57"/>
    </row>
    <row r="620" spans="12:12" x14ac:dyDescent="0.25">
      <c r="L620" s="57"/>
    </row>
    <row r="621" spans="12:12" x14ac:dyDescent="0.25">
      <c r="L621" s="57"/>
    </row>
    <row r="622" spans="12:12" x14ac:dyDescent="0.25">
      <c r="L622" s="57"/>
    </row>
    <row r="623" spans="12:12" x14ac:dyDescent="0.25">
      <c r="L623" s="57"/>
    </row>
    <row r="624" spans="12:12" x14ac:dyDescent="0.25">
      <c r="L624" s="57"/>
    </row>
    <row r="625" spans="12:12" x14ac:dyDescent="0.25">
      <c r="L625" s="57"/>
    </row>
    <row r="626" spans="12:12" x14ac:dyDescent="0.25">
      <c r="L626" s="57"/>
    </row>
    <row r="627" spans="12:12" x14ac:dyDescent="0.25">
      <c r="L627" s="57"/>
    </row>
    <row r="628" spans="12:12" x14ac:dyDescent="0.25">
      <c r="L628" s="57"/>
    </row>
    <row r="629" spans="12:12" x14ac:dyDescent="0.25">
      <c r="L629" s="57"/>
    </row>
    <row r="630" spans="12:12" x14ac:dyDescent="0.25">
      <c r="L630" s="57"/>
    </row>
    <row r="631" spans="12:12" x14ac:dyDescent="0.25">
      <c r="L631" s="57"/>
    </row>
    <row r="632" spans="12:12" x14ac:dyDescent="0.25">
      <c r="L632" s="57"/>
    </row>
    <row r="633" spans="12:12" x14ac:dyDescent="0.25">
      <c r="L633" s="57"/>
    </row>
    <row r="634" spans="12:12" x14ac:dyDescent="0.25">
      <c r="L634" s="57"/>
    </row>
    <row r="635" spans="12:12" x14ac:dyDescent="0.25">
      <c r="L635" s="57"/>
    </row>
    <row r="636" spans="12:12" x14ac:dyDescent="0.25">
      <c r="L636" s="57"/>
    </row>
    <row r="637" spans="12:12" x14ac:dyDescent="0.25">
      <c r="L637" s="57"/>
    </row>
    <row r="638" spans="12:12" x14ac:dyDescent="0.25">
      <c r="L638" s="57"/>
    </row>
    <row r="639" spans="12:12" x14ac:dyDescent="0.25">
      <c r="L639" s="57"/>
    </row>
    <row r="640" spans="12:12" x14ac:dyDescent="0.25">
      <c r="L640" s="57"/>
    </row>
    <row r="641" spans="12:12" x14ac:dyDescent="0.25">
      <c r="L641" s="57"/>
    </row>
    <row r="642" spans="12:12" x14ac:dyDescent="0.25">
      <c r="L642" s="57"/>
    </row>
    <row r="643" spans="12:12" x14ac:dyDescent="0.25">
      <c r="L643" s="57"/>
    </row>
    <row r="644" spans="12:12" x14ac:dyDescent="0.25">
      <c r="L644" s="57"/>
    </row>
    <row r="645" spans="12:12" x14ac:dyDescent="0.25">
      <c r="L645" s="57"/>
    </row>
    <row r="646" spans="12:12" x14ac:dyDescent="0.25">
      <c r="L646" s="57"/>
    </row>
    <row r="647" spans="12:12" x14ac:dyDescent="0.25">
      <c r="L647" s="57"/>
    </row>
    <row r="648" spans="12:12" x14ac:dyDescent="0.25">
      <c r="L648" s="57"/>
    </row>
    <row r="649" spans="12:12" x14ac:dyDescent="0.25">
      <c r="L649" s="57"/>
    </row>
    <row r="650" spans="12:12" x14ac:dyDescent="0.25">
      <c r="L650" s="57"/>
    </row>
    <row r="651" spans="12:12" x14ac:dyDescent="0.25">
      <c r="L651" s="57"/>
    </row>
    <row r="652" spans="12:12" x14ac:dyDescent="0.25">
      <c r="L652" s="57"/>
    </row>
    <row r="653" spans="12:12" x14ac:dyDescent="0.25">
      <c r="L653" s="57"/>
    </row>
    <row r="654" spans="12:12" x14ac:dyDescent="0.25">
      <c r="L654" s="57"/>
    </row>
    <row r="655" spans="12:12" x14ac:dyDescent="0.25">
      <c r="L655" s="57"/>
    </row>
    <row r="656" spans="12:12" x14ac:dyDescent="0.25">
      <c r="L656" s="57"/>
    </row>
    <row r="657" spans="12:12" x14ac:dyDescent="0.25">
      <c r="L657" s="57"/>
    </row>
    <row r="658" spans="12:12" x14ac:dyDescent="0.25">
      <c r="L658" s="57"/>
    </row>
    <row r="659" spans="12:12" x14ac:dyDescent="0.25">
      <c r="L659" s="57"/>
    </row>
    <row r="660" spans="12:12" x14ac:dyDescent="0.25">
      <c r="L660" s="57"/>
    </row>
    <row r="661" spans="12:12" x14ac:dyDescent="0.25">
      <c r="L661" s="57"/>
    </row>
    <row r="662" spans="12:12" x14ac:dyDescent="0.25">
      <c r="L662" s="57"/>
    </row>
    <row r="663" spans="12:12" x14ac:dyDescent="0.25">
      <c r="L663" s="57"/>
    </row>
    <row r="664" spans="12:12" x14ac:dyDescent="0.25">
      <c r="L664" s="57"/>
    </row>
    <row r="665" spans="12:12" x14ac:dyDescent="0.25">
      <c r="L665" s="57"/>
    </row>
    <row r="666" spans="12:12" x14ac:dyDescent="0.25">
      <c r="L666" s="57"/>
    </row>
    <row r="667" spans="12:12" x14ac:dyDescent="0.25">
      <c r="L667" s="57"/>
    </row>
    <row r="668" spans="12:12" x14ac:dyDescent="0.25">
      <c r="L668" s="57"/>
    </row>
    <row r="669" spans="12:12" x14ac:dyDescent="0.25">
      <c r="L669" s="57"/>
    </row>
    <row r="670" spans="12:12" x14ac:dyDescent="0.25">
      <c r="L670" s="57"/>
    </row>
    <row r="671" spans="12:12" x14ac:dyDescent="0.25">
      <c r="L671" s="57"/>
    </row>
    <row r="672" spans="12:12" x14ac:dyDescent="0.25">
      <c r="L672" s="57"/>
    </row>
    <row r="673" spans="12:12" x14ac:dyDescent="0.25">
      <c r="L673" s="57"/>
    </row>
    <row r="674" spans="12:12" x14ac:dyDescent="0.25">
      <c r="L674" s="57"/>
    </row>
    <row r="675" spans="12:12" x14ac:dyDescent="0.25">
      <c r="L675" s="57"/>
    </row>
    <row r="676" spans="12:12" x14ac:dyDescent="0.25">
      <c r="L676" s="57"/>
    </row>
    <row r="677" spans="12:12" x14ac:dyDescent="0.25">
      <c r="L677" s="57"/>
    </row>
    <row r="678" spans="12:12" x14ac:dyDescent="0.25">
      <c r="L678" s="57"/>
    </row>
    <row r="679" spans="12:12" x14ac:dyDescent="0.25">
      <c r="L679" s="57"/>
    </row>
    <row r="680" spans="12:12" x14ac:dyDescent="0.25">
      <c r="L680" s="57"/>
    </row>
    <row r="681" spans="12:12" x14ac:dyDescent="0.25">
      <c r="L681" s="57"/>
    </row>
    <row r="682" spans="12:12" x14ac:dyDescent="0.25">
      <c r="L682" s="57"/>
    </row>
    <row r="683" spans="12:12" x14ac:dyDescent="0.25">
      <c r="L683" s="57"/>
    </row>
    <row r="684" spans="12:12" x14ac:dyDescent="0.25">
      <c r="L684" s="57"/>
    </row>
    <row r="685" spans="12:12" x14ac:dyDescent="0.25">
      <c r="L685" s="57"/>
    </row>
    <row r="686" spans="12:12" x14ac:dyDescent="0.25">
      <c r="L686" s="57"/>
    </row>
    <row r="687" spans="12:12" x14ac:dyDescent="0.25">
      <c r="L687" s="57"/>
    </row>
    <row r="688" spans="12:12" x14ac:dyDescent="0.25">
      <c r="L688" s="57"/>
    </row>
    <row r="689" spans="12:12" x14ac:dyDescent="0.25">
      <c r="L689" s="57"/>
    </row>
    <row r="690" spans="12:12" x14ac:dyDescent="0.25">
      <c r="L690" s="57"/>
    </row>
    <row r="691" spans="12:12" x14ac:dyDescent="0.25">
      <c r="L691" s="57"/>
    </row>
    <row r="692" spans="12:12" x14ac:dyDescent="0.25">
      <c r="L692" s="57"/>
    </row>
    <row r="693" spans="12:12" x14ac:dyDescent="0.25">
      <c r="L693" s="57"/>
    </row>
    <row r="694" spans="12:12" x14ac:dyDescent="0.25">
      <c r="L694" s="57"/>
    </row>
    <row r="695" spans="12:12" x14ac:dyDescent="0.25">
      <c r="L695" s="57"/>
    </row>
    <row r="696" spans="12:12" x14ac:dyDescent="0.25">
      <c r="L696" s="57"/>
    </row>
    <row r="697" spans="12:12" x14ac:dyDescent="0.25">
      <c r="L697" s="57"/>
    </row>
    <row r="698" spans="12:12" x14ac:dyDescent="0.25">
      <c r="L698" s="57"/>
    </row>
    <row r="699" spans="12:12" x14ac:dyDescent="0.25">
      <c r="L699" s="57"/>
    </row>
    <row r="700" spans="12:12" x14ac:dyDescent="0.25">
      <c r="L700" s="57"/>
    </row>
    <row r="701" spans="12:12" x14ac:dyDescent="0.25">
      <c r="L701" s="57"/>
    </row>
    <row r="702" spans="12:12" x14ac:dyDescent="0.25">
      <c r="L702" s="57"/>
    </row>
    <row r="703" spans="12:12" x14ac:dyDescent="0.25">
      <c r="L703" s="57"/>
    </row>
    <row r="704" spans="12:12" x14ac:dyDescent="0.25">
      <c r="L704" s="57"/>
    </row>
    <row r="705" spans="12:12" x14ac:dyDescent="0.25">
      <c r="L705" s="57"/>
    </row>
    <row r="706" spans="12:12" x14ac:dyDescent="0.25">
      <c r="L706" s="57"/>
    </row>
    <row r="707" spans="12:12" x14ac:dyDescent="0.25">
      <c r="L707" s="57"/>
    </row>
    <row r="708" spans="12:12" x14ac:dyDescent="0.25">
      <c r="L708" s="57"/>
    </row>
    <row r="709" spans="12:12" x14ac:dyDescent="0.25">
      <c r="L709" s="57"/>
    </row>
    <row r="710" spans="12:12" x14ac:dyDescent="0.25">
      <c r="L710" s="57"/>
    </row>
    <row r="711" spans="12:12" x14ac:dyDescent="0.25">
      <c r="L711" s="57"/>
    </row>
    <row r="712" spans="12:12" x14ac:dyDescent="0.25">
      <c r="L712" s="57"/>
    </row>
    <row r="713" spans="12:12" x14ac:dyDescent="0.25">
      <c r="L713" s="57"/>
    </row>
    <row r="714" spans="12:12" x14ac:dyDescent="0.25">
      <c r="L714" s="57"/>
    </row>
    <row r="715" spans="12:12" x14ac:dyDescent="0.25">
      <c r="L715" s="57"/>
    </row>
    <row r="716" spans="12:12" x14ac:dyDescent="0.25">
      <c r="L716" s="57"/>
    </row>
    <row r="717" spans="12:12" x14ac:dyDescent="0.25">
      <c r="L717" s="57"/>
    </row>
    <row r="718" spans="12:12" x14ac:dyDescent="0.25">
      <c r="L718" s="57"/>
    </row>
    <row r="719" spans="12:12" x14ac:dyDescent="0.25">
      <c r="L719" s="57"/>
    </row>
    <row r="720" spans="12:12" x14ac:dyDescent="0.25">
      <c r="L720" s="57"/>
    </row>
    <row r="721" spans="12:12" x14ac:dyDescent="0.25">
      <c r="L721" s="57"/>
    </row>
    <row r="722" spans="12:12" x14ac:dyDescent="0.25">
      <c r="L722" s="57"/>
    </row>
    <row r="723" spans="12:12" x14ac:dyDescent="0.25">
      <c r="L723" s="57"/>
    </row>
    <row r="724" spans="12:12" x14ac:dyDescent="0.25">
      <c r="L724" s="57"/>
    </row>
    <row r="725" spans="12:12" x14ac:dyDescent="0.25">
      <c r="L725" s="57"/>
    </row>
    <row r="726" spans="12:12" x14ac:dyDescent="0.25">
      <c r="L726" s="57"/>
    </row>
    <row r="727" spans="12:12" x14ac:dyDescent="0.25">
      <c r="L727" s="57"/>
    </row>
    <row r="728" spans="12:12" x14ac:dyDescent="0.25">
      <c r="L728" s="57"/>
    </row>
    <row r="729" spans="12:12" x14ac:dyDescent="0.25">
      <c r="L729" s="57"/>
    </row>
    <row r="730" spans="12:12" x14ac:dyDescent="0.25">
      <c r="L730" s="57"/>
    </row>
    <row r="731" spans="12:12" x14ac:dyDescent="0.25">
      <c r="L731" s="57"/>
    </row>
    <row r="732" spans="12:12" x14ac:dyDescent="0.25">
      <c r="L732" s="57"/>
    </row>
    <row r="733" spans="12:12" x14ac:dyDescent="0.25">
      <c r="L733" s="57"/>
    </row>
    <row r="734" spans="12:12" x14ac:dyDescent="0.25">
      <c r="L734" s="57"/>
    </row>
    <row r="735" spans="12:12" x14ac:dyDescent="0.25">
      <c r="L735" s="57"/>
    </row>
    <row r="736" spans="12:12" x14ac:dyDescent="0.25">
      <c r="L736" s="57"/>
    </row>
    <row r="737" spans="12:12" x14ac:dyDescent="0.25">
      <c r="L737" s="57"/>
    </row>
    <row r="738" spans="12:12" x14ac:dyDescent="0.25">
      <c r="L738" s="57"/>
    </row>
    <row r="739" spans="12:12" x14ac:dyDescent="0.25">
      <c r="L739" s="57"/>
    </row>
    <row r="740" spans="12:12" x14ac:dyDescent="0.25">
      <c r="L740" s="57"/>
    </row>
    <row r="741" spans="12:12" x14ac:dyDescent="0.25">
      <c r="L741" s="57"/>
    </row>
    <row r="742" spans="12:12" x14ac:dyDescent="0.25">
      <c r="L742" s="57"/>
    </row>
    <row r="743" spans="12:12" x14ac:dyDescent="0.25">
      <c r="L743" s="57"/>
    </row>
    <row r="744" spans="12:12" x14ac:dyDescent="0.25">
      <c r="L744" s="57"/>
    </row>
    <row r="745" spans="12:12" x14ac:dyDescent="0.25">
      <c r="L745" s="57"/>
    </row>
    <row r="746" spans="12:12" x14ac:dyDescent="0.25">
      <c r="L746" s="57"/>
    </row>
    <row r="747" spans="12:12" x14ac:dyDescent="0.25">
      <c r="L747" s="57"/>
    </row>
    <row r="748" spans="12:12" x14ac:dyDescent="0.25">
      <c r="L748" s="57"/>
    </row>
    <row r="749" spans="12:12" x14ac:dyDescent="0.25">
      <c r="L749" s="57"/>
    </row>
    <row r="750" spans="12:12" x14ac:dyDescent="0.25">
      <c r="L750" s="57"/>
    </row>
    <row r="751" spans="12:12" x14ac:dyDescent="0.25">
      <c r="L751" s="57"/>
    </row>
    <row r="752" spans="12:12" x14ac:dyDescent="0.25">
      <c r="L752" s="57"/>
    </row>
    <row r="753" spans="12:12" x14ac:dyDescent="0.25">
      <c r="L753" s="57"/>
    </row>
    <row r="754" spans="12:12" x14ac:dyDescent="0.25">
      <c r="L754" s="57"/>
    </row>
    <row r="755" spans="12:12" x14ac:dyDescent="0.25">
      <c r="L755" s="57"/>
    </row>
    <row r="756" spans="12:12" x14ac:dyDescent="0.25">
      <c r="L756" s="57"/>
    </row>
    <row r="757" spans="12:12" x14ac:dyDescent="0.25">
      <c r="L757" s="57"/>
    </row>
    <row r="758" spans="12:12" x14ac:dyDescent="0.25">
      <c r="L758" s="57"/>
    </row>
    <row r="759" spans="12:12" x14ac:dyDescent="0.25">
      <c r="L759" s="57"/>
    </row>
    <row r="760" spans="12:12" x14ac:dyDescent="0.25">
      <c r="L760" s="57"/>
    </row>
    <row r="761" spans="12:12" x14ac:dyDescent="0.25">
      <c r="L761" s="57"/>
    </row>
    <row r="762" spans="12:12" x14ac:dyDescent="0.25">
      <c r="L762" s="57"/>
    </row>
    <row r="763" spans="12:12" x14ac:dyDescent="0.25">
      <c r="L763" s="57"/>
    </row>
    <row r="764" spans="12:12" x14ac:dyDescent="0.25">
      <c r="L764" s="57"/>
    </row>
    <row r="765" spans="12:12" x14ac:dyDescent="0.25">
      <c r="L765" s="57"/>
    </row>
    <row r="766" spans="12:12" x14ac:dyDescent="0.25">
      <c r="L766" s="57"/>
    </row>
    <row r="767" spans="12:12" x14ac:dyDescent="0.25">
      <c r="L767" s="57"/>
    </row>
    <row r="768" spans="12:12" x14ac:dyDescent="0.25">
      <c r="L768" s="57"/>
    </row>
    <row r="769" spans="12:12" x14ac:dyDescent="0.25">
      <c r="L769" s="57"/>
    </row>
    <row r="770" spans="12:12" x14ac:dyDescent="0.25">
      <c r="L770" s="57"/>
    </row>
    <row r="771" spans="12:12" x14ac:dyDescent="0.25">
      <c r="L771" s="57"/>
    </row>
    <row r="772" spans="12:12" x14ac:dyDescent="0.25">
      <c r="L772" s="57"/>
    </row>
    <row r="773" spans="12:12" x14ac:dyDescent="0.25">
      <c r="L773" s="57"/>
    </row>
    <row r="774" spans="12:12" x14ac:dyDescent="0.25">
      <c r="L774" s="57"/>
    </row>
    <row r="775" spans="12:12" x14ac:dyDescent="0.25">
      <c r="L775" s="57"/>
    </row>
    <row r="776" spans="12:12" x14ac:dyDescent="0.25">
      <c r="L776" s="57"/>
    </row>
    <row r="777" spans="12:12" x14ac:dyDescent="0.25">
      <c r="L777" s="57"/>
    </row>
    <row r="778" spans="12:12" x14ac:dyDescent="0.25">
      <c r="L778" s="57"/>
    </row>
    <row r="779" spans="12:12" x14ac:dyDescent="0.25">
      <c r="L779" s="57"/>
    </row>
    <row r="780" spans="12:12" x14ac:dyDescent="0.25">
      <c r="L780" s="57"/>
    </row>
    <row r="781" spans="12:12" x14ac:dyDescent="0.25">
      <c r="L781" s="57"/>
    </row>
    <row r="782" spans="12:12" x14ac:dyDescent="0.25">
      <c r="L782" s="57"/>
    </row>
    <row r="783" spans="12:12" x14ac:dyDescent="0.25">
      <c r="L783" s="57"/>
    </row>
    <row r="784" spans="12:12" x14ac:dyDescent="0.25">
      <c r="L784" s="57"/>
    </row>
    <row r="785" spans="12:12" x14ac:dyDescent="0.25">
      <c r="L785" s="57"/>
    </row>
    <row r="786" spans="12:12" x14ac:dyDescent="0.25">
      <c r="L786" s="57"/>
    </row>
    <row r="787" spans="12:12" x14ac:dyDescent="0.25">
      <c r="L787" s="57"/>
    </row>
    <row r="788" spans="12:12" x14ac:dyDescent="0.25">
      <c r="L788" s="57"/>
    </row>
    <row r="789" spans="12:12" x14ac:dyDescent="0.25">
      <c r="L789" s="57"/>
    </row>
    <row r="790" spans="12:12" x14ac:dyDescent="0.25">
      <c r="L790" s="57"/>
    </row>
    <row r="791" spans="12:12" x14ac:dyDescent="0.25">
      <c r="L791" s="57"/>
    </row>
    <row r="792" spans="12:12" x14ac:dyDescent="0.25">
      <c r="L792" s="57"/>
    </row>
    <row r="793" spans="12:12" x14ac:dyDescent="0.25">
      <c r="L793" s="57"/>
    </row>
    <row r="794" spans="12:12" x14ac:dyDescent="0.25">
      <c r="L794" s="57"/>
    </row>
    <row r="795" spans="12:12" x14ac:dyDescent="0.25">
      <c r="L795" s="57"/>
    </row>
    <row r="796" spans="12:12" x14ac:dyDescent="0.25">
      <c r="L796" s="57"/>
    </row>
    <row r="797" spans="12:12" x14ac:dyDescent="0.25">
      <c r="L797" s="57"/>
    </row>
    <row r="798" spans="12:12" x14ac:dyDescent="0.25">
      <c r="L798" s="57"/>
    </row>
    <row r="799" spans="12:12" x14ac:dyDescent="0.25">
      <c r="L799" s="57"/>
    </row>
    <row r="800" spans="12:12" x14ac:dyDescent="0.25">
      <c r="L800" s="57"/>
    </row>
    <row r="801" spans="12:12" x14ac:dyDescent="0.25">
      <c r="L801" s="57"/>
    </row>
    <row r="802" spans="12:12" x14ac:dyDescent="0.25">
      <c r="L802" s="57"/>
    </row>
    <row r="803" spans="12:12" x14ac:dyDescent="0.25">
      <c r="L803" s="57"/>
    </row>
    <row r="804" spans="12:12" x14ac:dyDescent="0.25">
      <c r="L804" s="57"/>
    </row>
    <row r="805" spans="12:12" x14ac:dyDescent="0.25">
      <c r="L805" s="57"/>
    </row>
    <row r="806" spans="12:12" x14ac:dyDescent="0.25">
      <c r="L806" s="57"/>
    </row>
    <row r="807" spans="12:12" x14ac:dyDescent="0.25">
      <c r="L807" s="57"/>
    </row>
    <row r="808" spans="12:12" x14ac:dyDescent="0.25">
      <c r="L808" s="57"/>
    </row>
    <row r="809" spans="12:12" x14ac:dyDescent="0.25">
      <c r="L809" s="57"/>
    </row>
    <row r="810" spans="12:12" x14ac:dyDescent="0.25">
      <c r="L810" s="57"/>
    </row>
    <row r="811" spans="12:12" x14ac:dyDescent="0.25">
      <c r="L811" s="57"/>
    </row>
    <row r="812" spans="12:12" x14ac:dyDescent="0.25">
      <c r="L812" s="57"/>
    </row>
    <row r="813" spans="12:12" x14ac:dyDescent="0.25">
      <c r="L813" s="57"/>
    </row>
    <row r="814" spans="12:12" x14ac:dyDescent="0.25">
      <c r="L814" s="57"/>
    </row>
    <row r="815" spans="12:12" x14ac:dyDescent="0.25">
      <c r="L815" s="57"/>
    </row>
    <row r="816" spans="12:12" x14ac:dyDescent="0.25">
      <c r="L816" s="57"/>
    </row>
    <row r="817" spans="12:12" x14ac:dyDescent="0.25">
      <c r="L817" s="57"/>
    </row>
    <row r="818" spans="12:12" x14ac:dyDescent="0.25">
      <c r="L818" s="57"/>
    </row>
    <row r="819" spans="12:12" x14ac:dyDescent="0.25">
      <c r="L819" s="57"/>
    </row>
    <row r="820" spans="12:12" x14ac:dyDescent="0.25">
      <c r="L820" s="57"/>
    </row>
    <row r="821" spans="12:12" x14ac:dyDescent="0.25">
      <c r="L821" s="57"/>
    </row>
    <row r="822" spans="12:12" x14ac:dyDescent="0.25">
      <c r="L822" s="57"/>
    </row>
    <row r="823" spans="12:12" x14ac:dyDescent="0.25">
      <c r="L823" s="57"/>
    </row>
    <row r="824" spans="12:12" x14ac:dyDescent="0.25">
      <c r="L824" s="57"/>
    </row>
    <row r="825" spans="12:12" x14ac:dyDescent="0.25">
      <c r="L825" s="57"/>
    </row>
    <row r="826" spans="12:12" x14ac:dyDescent="0.25">
      <c r="L826" s="57"/>
    </row>
    <row r="827" spans="12:12" x14ac:dyDescent="0.25">
      <c r="L827" s="57"/>
    </row>
    <row r="828" spans="12:12" x14ac:dyDescent="0.25">
      <c r="L828" s="57"/>
    </row>
    <row r="829" spans="12:12" x14ac:dyDescent="0.25">
      <c r="L829" s="57"/>
    </row>
    <row r="830" spans="12:12" x14ac:dyDescent="0.25">
      <c r="L830" s="57"/>
    </row>
    <row r="831" spans="12:12" x14ac:dyDescent="0.25">
      <c r="L831" s="57"/>
    </row>
    <row r="832" spans="12:12" x14ac:dyDescent="0.25">
      <c r="L832" s="57"/>
    </row>
    <row r="833" spans="12:12" x14ac:dyDescent="0.25">
      <c r="L833" s="57"/>
    </row>
    <row r="834" spans="12:12" x14ac:dyDescent="0.25">
      <c r="L834" s="57"/>
    </row>
    <row r="835" spans="12:12" x14ac:dyDescent="0.25">
      <c r="L835" s="57"/>
    </row>
    <row r="836" spans="12:12" x14ac:dyDescent="0.25">
      <c r="L836" s="57"/>
    </row>
    <row r="837" spans="12:12" x14ac:dyDescent="0.25">
      <c r="L837" s="57"/>
    </row>
    <row r="838" spans="12:12" x14ac:dyDescent="0.25">
      <c r="L838" s="57"/>
    </row>
    <row r="839" spans="12:12" x14ac:dyDescent="0.25">
      <c r="L839" s="57"/>
    </row>
    <row r="840" spans="12:12" x14ac:dyDescent="0.25">
      <c r="L840" s="57"/>
    </row>
    <row r="841" spans="12:12" x14ac:dyDescent="0.25">
      <c r="L841" s="57"/>
    </row>
    <row r="842" spans="12:12" x14ac:dyDescent="0.25">
      <c r="L842" s="57"/>
    </row>
    <row r="843" spans="12:12" x14ac:dyDescent="0.25">
      <c r="L843" s="57"/>
    </row>
    <row r="844" spans="12:12" x14ac:dyDescent="0.25">
      <c r="L844" s="57"/>
    </row>
    <row r="845" spans="12:12" x14ac:dyDescent="0.25">
      <c r="L845" s="57"/>
    </row>
    <row r="846" spans="12:12" x14ac:dyDescent="0.25">
      <c r="L846" s="57"/>
    </row>
    <row r="847" spans="12:12" x14ac:dyDescent="0.25">
      <c r="L847" s="57"/>
    </row>
    <row r="848" spans="12:12" x14ac:dyDescent="0.25">
      <c r="L848" s="57"/>
    </row>
    <row r="849" spans="12:12" x14ac:dyDescent="0.25">
      <c r="L849" s="57"/>
    </row>
    <row r="850" spans="12:12" x14ac:dyDescent="0.25">
      <c r="L850" s="57"/>
    </row>
    <row r="851" spans="12:12" x14ac:dyDescent="0.25">
      <c r="L851" s="57"/>
    </row>
    <row r="852" spans="12:12" x14ac:dyDescent="0.25">
      <c r="L852" s="57"/>
    </row>
    <row r="853" spans="12:12" x14ac:dyDescent="0.25">
      <c r="L853" s="57"/>
    </row>
    <row r="854" spans="12:12" x14ac:dyDescent="0.25">
      <c r="L854" s="57"/>
    </row>
    <row r="855" spans="12:12" x14ac:dyDescent="0.25">
      <c r="L855" s="57"/>
    </row>
    <row r="856" spans="12:12" x14ac:dyDescent="0.25">
      <c r="L856" s="57"/>
    </row>
    <row r="857" spans="12:12" x14ac:dyDescent="0.25">
      <c r="L857" s="57"/>
    </row>
    <row r="858" spans="12:12" x14ac:dyDescent="0.25">
      <c r="L858" s="57"/>
    </row>
    <row r="859" spans="12:12" x14ac:dyDescent="0.25">
      <c r="L859" s="57"/>
    </row>
    <row r="860" spans="12:12" x14ac:dyDescent="0.25">
      <c r="L860" s="57"/>
    </row>
    <row r="861" spans="12:12" x14ac:dyDescent="0.25">
      <c r="L861" s="57"/>
    </row>
    <row r="862" spans="12:12" x14ac:dyDescent="0.25">
      <c r="L862" s="57"/>
    </row>
    <row r="863" spans="12:12" x14ac:dyDescent="0.25">
      <c r="L863" s="57"/>
    </row>
    <row r="864" spans="12:12" x14ac:dyDescent="0.25">
      <c r="L864" s="57"/>
    </row>
    <row r="865" spans="12:12" x14ac:dyDescent="0.25">
      <c r="L865" s="57"/>
    </row>
    <row r="866" spans="12:12" x14ac:dyDescent="0.25">
      <c r="L866" s="57"/>
    </row>
    <row r="867" spans="12:12" x14ac:dyDescent="0.25">
      <c r="L867" s="57"/>
    </row>
    <row r="868" spans="12:12" x14ac:dyDescent="0.25">
      <c r="L868" s="57"/>
    </row>
    <row r="869" spans="12:12" x14ac:dyDescent="0.25">
      <c r="L869" s="57"/>
    </row>
    <row r="870" spans="12:12" x14ac:dyDescent="0.25">
      <c r="L870" s="57"/>
    </row>
    <row r="871" spans="12:12" x14ac:dyDescent="0.25">
      <c r="L871" s="57"/>
    </row>
    <row r="872" spans="12:12" x14ac:dyDescent="0.25">
      <c r="L872" s="57"/>
    </row>
    <row r="873" spans="12:12" x14ac:dyDescent="0.25">
      <c r="L873" s="57"/>
    </row>
    <row r="874" spans="12:12" x14ac:dyDescent="0.25">
      <c r="L874" s="57"/>
    </row>
    <row r="875" spans="12:12" x14ac:dyDescent="0.25">
      <c r="L875" s="57"/>
    </row>
    <row r="876" spans="12:12" x14ac:dyDescent="0.25">
      <c r="L876" s="57"/>
    </row>
    <row r="877" spans="12:12" x14ac:dyDescent="0.25">
      <c r="L877" s="57"/>
    </row>
    <row r="878" spans="12:12" x14ac:dyDescent="0.25">
      <c r="L878" s="57"/>
    </row>
    <row r="879" spans="12:12" x14ac:dyDescent="0.25">
      <c r="L879" s="57"/>
    </row>
    <row r="880" spans="12:12" x14ac:dyDescent="0.25">
      <c r="L880" s="57"/>
    </row>
    <row r="881" spans="12:12" x14ac:dyDescent="0.25">
      <c r="L881" s="57"/>
    </row>
    <row r="882" spans="12:12" x14ac:dyDescent="0.25">
      <c r="L882" s="57"/>
    </row>
    <row r="883" spans="12:12" x14ac:dyDescent="0.25">
      <c r="L883" s="57"/>
    </row>
    <row r="884" spans="12:12" x14ac:dyDescent="0.25">
      <c r="L884" s="57"/>
    </row>
    <row r="885" spans="12:12" x14ac:dyDescent="0.25">
      <c r="L885" s="57"/>
    </row>
    <row r="886" spans="12:12" x14ac:dyDescent="0.25">
      <c r="L886" s="57"/>
    </row>
    <row r="887" spans="12:12" x14ac:dyDescent="0.25">
      <c r="L887" s="57"/>
    </row>
    <row r="888" spans="12:12" x14ac:dyDescent="0.25">
      <c r="L888" s="57"/>
    </row>
    <row r="889" spans="12:12" x14ac:dyDescent="0.25">
      <c r="L889" s="57"/>
    </row>
    <row r="890" spans="12:12" x14ac:dyDescent="0.25">
      <c r="L890" s="57"/>
    </row>
    <row r="891" spans="12:12" x14ac:dyDescent="0.25">
      <c r="L891" s="57"/>
    </row>
    <row r="892" spans="12:12" x14ac:dyDescent="0.25">
      <c r="L892" s="57"/>
    </row>
    <row r="893" spans="12:12" x14ac:dyDescent="0.25">
      <c r="L893" s="57"/>
    </row>
    <row r="894" spans="12:12" x14ac:dyDescent="0.25">
      <c r="L894" s="57"/>
    </row>
    <row r="895" spans="12:12" x14ac:dyDescent="0.25">
      <c r="L895" s="57"/>
    </row>
    <row r="896" spans="12:12" x14ac:dyDescent="0.25">
      <c r="L896" s="57"/>
    </row>
    <row r="897" spans="12:12" x14ac:dyDescent="0.25">
      <c r="L897" s="57"/>
    </row>
    <row r="898" spans="12:12" x14ac:dyDescent="0.25">
      <c r="L898" s="57"/>
    </row>
    <row r="899" spans="12:12" x14ac:dyDescent="0.25">
      <c r="L899" s="57"/>
    </row>
    <row r="900" spans="12:12" x14ac:dyDescent="0.25">
      <c r="L900" s="57"/>
    </row>
    <row r="901" spans="12:12" x14ac:dyDescent="0.25">
      <c r="L901" s="57"/>
    </row>
    <row r="902" spans="12:12" x14ac:dyDescent="0.25">
      <c r="L902" s="57"/>
    </row>
    <row r="903" spans="12:12" x14ac:dyDescent="0.25">
      <c r="L903" s="57"/>
    </row>
    <row r="904" spans="12:12" x14ac:dyDescent="0.25">
      <c r="L904" s="57"/>
    </row>
    <row r="905" spans="12:12" x14ac:dyDescent="0.25">
      <c r="L905" s="57"/>
    </row>
    <row r="906" spans="12:12" x14ac:dyDescent="0.25">
      <c r="L906" s="57"/>
    </row>
    <row r="907" spans="12:12" x14ac:dyDescent="0.25">
      <c r="L907" s="57"/>
    </row>
    <row r="908" spans="12:12" x14ac:dyDescent="0.25">
      <c r="L908" s="57"/>
    </row>
    <row r="909" spans="12:12" x14ac:dyDescent="0.25">
      <c r="L909" s="57"/>
    </row>
    <row r="910" spans="12:12" x14ac:dyDescent="0.25">
      <c r="L910" s="57"/>
    </row>
    <row r="911" spans="12:12" x14ac:dyDescent="0.25">
      <c r="L911" s="57"/>
    </row>
    <row r="912" spans="12:12" x14ac:dyDescent="0.25">
      <c r="L912" s="57"/>
    </row>
    <row r="913" spans="12:12" x14ac:dyDescent="0.25">
      <c r="L913" s="57"/>
    </row>
    <row r="914" spans="12:12" x14ac:dyDescent="0.25">
      <c r="L914" s="57"/>
    </row>
    <row r="915" spans="12:12" x14ac:dyDescent="0.25">
      <c r="L915" s="57"/>
    </row>
    <row r="916" spans="12:12" x14ac:dyDescent="0.25">
      <c r="L916" s="57"/>
    </row>
    <row r="917" spans="12:12" x14ac:dyDescent="0.25">
      <c r="L917" s="57"/>
    </row>
    <row r="918" spans="12:12" x14ac:dyDescent="0.25">
      <c r="L918" s="57"/>
    </row>
    <row r="919" spans="12:12" x14ac:dyDescent="0.25">
      <c r="L919" s="57"/>
    </row>
    <row r="920" spans="12:12" x14ac:dyDescent="0.25">
      <c r="L920" s="57"/>
    </row>
    <row r="921" spans="12:12" x14ac:dyDescent="0.25">
      <c r="L921" s="57"/>
    </row>
    <row r="922" spans="12:12" x14ac:dyDescent="0.25">
      <c r="L922" s="57"/>
    </row>
    <row r="923" spans="12:12" x14ac:dyDescent="0.25">
      <c r="L923" s="57"/>
    </row>
    <row r="924" spans="12:12" x14ac:dyDescent="0.25">
      <c r="L924" s="57"/>
    </row>
    <row r="925" spans="12:12" x14ac:dyDescent="0.25">
      <c r="L925" s="57"/>
    </row>
    <row r="926" spans="12:12" x14ac:dyDescent="0.25">
      <c r="L926" s="57"/>
    </row>
    <row r="927" spans="12:12" x14ac:dyDescent="0.25">
      <c r="L927" s="57"/>
    </row>
    <row r="928" spans="12:12" x14ac:dyDescent="0.25">
      <c r="L928" s="57"/>
    </row>
    <row r="929" spans="12:12" x14ac:dyDescent="0.25">
      <c r="L929" s="57"/>
    </row>
    <row r="930" spans="12:12" x14ac:dyDescent="0.25">
      <c r="L930" s="57"/>
    </row>
    <row r="931" spans="12:12" x14ac:dyDescent="0.25">
      <c r="L931" s="57"/>
    </row>
    <row r="932" spans="12:12" x14ac:dyDescent="0.25">
      <c r="L932" s="57"/>
    </row>
    <row r="933" spans="12:12" x14ac:dyDescent="0.25">
      <c r="L933" s="57"/>
    </row>
    <row r="934" spans="12:12" x14ac:dyDescent="0.25">
      <c r="L934" s="57"/>
    </row>
    <row r="935" spans="12:12" x14ac:dyDescent="0.25">
      <c r="L935" s="57"/>
    </row>
    <row r="936" spans="12:12" x14ac:dyDescent="0.25">
      <c r="L936" s="57"/>
    </row>
    <row r="937" spans="12:12" x14ac:dyDescent="0.25">
      <c r="L937" s="57"/>
    </row>
    <row r="938" spans="12:12" x14ac:dyDescent="0.25">
      <c r="L938" s="57"/>
    </row>
    <row r="939" spans="12:12" x14ac:dyDescent="0.25">
      <c r="L939" s="57"/>
    </row>
    <row r="940" spans="12:12" x14ac:dyDescent="0.25">
      <c r="L940" s="57"/>
    </row>
    <row r="941" spans="12:12" x14ac:dyDescent="0.25">
      <c r="L941" s="57"/>
    </row>
    <row r="942" spans="12:12" x14ac:dyDescent="0.25">
      <c r="L942" s="57"/>
    </row>
    <row r="943" spans="12:12" x14ac:dyDescent="0.25">
      <c r="L943" s="57"/>
    </row>
    <row r="944" spans="12:12" x14ac:dyDescent="0.25">
      <c r="L944" s="57"/>
    </row>
    <row r="945" spans="12:12" x14ac:dyDescent="0.25">
      <c r="L945" s="57"/>
    </row>
    <row r="946" spans="12:12" x14ac:dyDescent="0.25">
      <c r="L946" s="57"/>
    </row>
    <row r="947" spans="12:12" x14ac:dyDescent="0.25">
      <c r="L947" s="57"/>
    </row>
    <row r="948" spans="12:12" x14ac:dyDescent="0.25">
      <c r="L948" s="57"/>
    </row>
    <row r="949" spans="12:12" x14ac:dyDescent="0.25">
      <c r="L949" s="57"/>
    </row>
    <row r="950" spans="12:12" x14ac:dyDescent="0.25">
      <c r="L950" s="57"/>
    </row>
    <row r="951" spans="12:12" x14ac:dyDescent="0.25">
      <c r="L951" s="57"/>
    </row>
    <row r="952" spans="12:12" x14ac:dyDescent="0.25">
      <c r="L952" s="57"/>
    </row>
    <row r="953" spans="12:12" x14ac:dyDescent="0.25">
      <c r="L953" s="57"/>
    </row>
    <row r="954" spans="12:12" x14ac:dyDescent="0.25">
      <c r="L954" s="57"/>
    </row>
    <row r="955" spans="12:12" x14ac:dyDescent="0.25">
      <c r="L955" s="57"/>
    </row>
    <row r="956" spans="12:12" x14ac:dyDescent="0.25">
      <c r="L956" s="57"/>
    </row>
    <row r="957" spans="12:12" x14ac:dyDescent="0.25">
      <c r="L957" s="57"/>
    </row>
    <row r="958" spans="12:12" x14ac:dyDescent="0.25">
      <c r="L958" s="57"/>
    </row>
    <row r="959" spans="12:12" x14ac:dyDescent="0.25">
      <c r="L959" s="57"/>
    </row>
    <row r="960" spans="12:12" x14ac:dyDescent="0.25">
      <c r="L960" s="57"/>
    </row>
    <row r="961" spans="12:12" x14ac:dyDescent="0.25">
      <c r="L961" s="57"/>
    </row>
    <row r="962" spans="12:12" x14ac:dyDescent="0.25">
      <c r="L962" s="57"/>
    </row>
    <row r="963" spans="12:12" x14ac:dyDescent="0.25">
      <c r="L963" s="57"/>
    </row>
    <row r="964" spans="12:12" x14ac:dyDescent="0.25">
      <c r="L964" s="57"/>
    </row>
    <row r="965" spans="12:12" x14ac:dyDescent="0.25">
      <c r="L965" s="57"/>
    </row>
    <row r="966" spans="12:12" x14ac:dyDescent="0.25">
      <c r="L966" s="57"/>
    </row>
    <row r="967" spans="12:12" x14ac:dyDescent="0.25">
      <c r="L967" s="57"/>
    </row>
    <row r="968" spans="12:12" x14ac:dyDescent="0.25">
      <c r="L968" s="57"/>
    </row>
    <row r="969" spans="12:12" x14ac:dyDescent="0.25">
      <c r="L969" s="57"/>
    </row>
    <row r="970" spans="12:12" x14ac:dyDescent="0.25">
      <c r="L970" s="57"/>
    </row>
    <row r="971" spans="12:12" x14ac:dyDescent="0.25">
      <c r="L971" s="57"/>
    </row>
    <row r="972" spans="12:12" x14ac:dyDescent="0.25">
      <c r="L972" s="57"/>
    </row>
    <row r="973" spans="12:12" x14ac:dyDescent="0.25">
      <c r="L973" s="57"/>
    </row>
    <row r="974" spans="12:12" x14ac:dyDescent="0.25">
      <c r="L974" s="57"/>
    </row>
    <row r="975" spans="12:12" x14ac:dyDescent="0.25">
      <c r="L975" s="57"/>
    </row>
    <row r="976" spans="12:12" x14ac:dyDescent="0.25">
      <c r="L976" s="57"/>
    </row>
    <row r="977" spans="12:12" x14ac:dyDescent="0.25">
      <c r="L977" s="57"/>
    </row>
    <row r="978" spans="12:12" x14ac:dyDescent="0.25">
      <c r="L978" s="57"/>
    </row>
    <row r="979" spans="12:12" x14ac:dyDescent="0.25">
      <c r="L979" s="57"/>
    </row>
    <row r="980" spans="12:12" x14ac:dyDescent="0.25">
      <c r="L980" s="57"/>
    </row>
    <row r="981" spans="12:12" x14ac:dyDescent="0.25">
      <c r="L981" s="57"/>
    </row>
    <row r="982" spans="12:12" x14ac:dyDescent="0.25">
      <c r="L982" s="57"/>
    </row>
    <row r="983" spans="12:12" x14ac:dyDescent="0.25">
      <c r="L983" s="57"/>
    </row>
    <row r="984" spans="12:12" x14ac:dyDescent="0.25">
      <c r="L984" s="57"/>
    </row>
    <row r="985" spans="12:12" x14ac:dyDescent="0.25">
      <c r="L985" s="57"/>
    </row>
    <row r="986" spans="12:12" x14ac:dyDescent="0.25">
      <c r="L986" s="57"/>
    </row>
    <row r="987" spans="12:12" x14ac:dyDescent="0.25">
      <c r="L987" s="57"/>
    </row>
    <row r="988" spans="12:12" x14ac:dyDescent="0.25">
      <c r="L988" s="57"/>
    </row>
    <row r="989" spans="12:12" x14ac:dyDescent="0.25">
      <c r="L989" s="57"/>
    </row>
    <row r="990" spans="12:12" x14ac:dyDescent="0.25">
      <c r="L990" s="57"/>
    </row>
    <row r="991" spans="12:12" x14ac:dyDescent="0.25">
      <c r="L991" s="57"/>
    </row>
    <row r="992" spans="12:12" x14ac:dyDescent="0.25">
      <c r="L992" s="57"/>
    </row>
    <row r="993" spans="12:12" x14ac:dyDescent="0.25">
      <c r="L993" s="57"/>
    </row>
    <row r="994" spans="12:12" x14ac:dyDescent="0.25">
      <c r="L994" s="57"/>
    </row>
    <row r="995" spans="12:12" x14ac:dyDescent="0.25">
      <c r="L995" s="57"/>
    </row>
    <row r="996" spans="12:12" x14ac:dyDescent="0.25">
      <c r="L996" s="57"/>
    </row>
    <row r="997" spans="12:12" x14ac:dyDescent="0.25">
      <c r="L997" s="57"/>
    </row>
    <row r="998" spans="12:12" x14ac:dyDescent="0.25">
      <c r="L998" s="57"/>
    </row>
    <row r="999" spans="12:12" x14ac:dyDescent="0.25">
      <c r="L999" s="57"/>
    </row>
    <row r="1000" spans="12:12" x14ac:dyDescent="0.25">
      <c r="L1000" s="57"/>
    </row>
    <row r="1001" spans="12:12" x14ac:dyDescent="0.25">
      <c r="L1001" s="57"/>
    </row>
    <row r="1002" spans="12:12" x14ac:dyDescent="0.25">
      <c r="L1002" s="57"/>
    </row>
    <row r="1003" spans="12:12" x14ac:dyDescent="0.25">
      <c r="L1003" s="57"/>
    </row>
    <row r="1004" spans="12:12" x14ac:dyDescent="0.25">
      <c r="L1004" s="57"/>
    </row>
    <row r="1005" spans="12:12" x14ac:dyDescent="0.25">
      <c r="L1005" s="57"/>
    </row>
    <row r="1006" spans="12:12" x14ac:dyDescent="0.25">
      <c r="L1006" s="57"/>
    </row>
    <row r="1007" spans="12:12" x14ac:dyDescent="0.25">
      <c r="L1007" s="57"/>
    </row>
    <row r="1008" spans="12:12" x14ac:dyDescent="0.25">
      <c r="L1008" s="57"/>
    </row>
    <row r="1009" spans="12:12" x14ac:dyDescent="0.25">
      <c r="L1009" s="57"/>
    </row>
    <row r="1010" spans="12:12" x14ac:dyDescent="0.25">
      <c r="L1010" s="57"/>
    </row>
    <row r="1011" spans="12:12" x14ac:dyDescent="0.25">
      <c r="L1011" s="57"/>
    </row>
    <row r="1012" spans="12:12" x14ac:dyDescent="0.25">
      <c r="L1012" s="57"/>
    </row>
    <row r="1013" spans="12:12" x14ac:dyDescent="0.25">
      <c r="L1013" s="57"/>
    </row>
    <row r="1014" spans="12:12" x14ac:dyDescent="0.25">
      <c r="L1014" s="57"/>
    </row>
    <row r="1015" spans="12:12" x14ac:dyDescent="0.25">
      <c r="L1015" s="57"/>
    </row>
    <row r="1016" spans="12:12" x14ac:dyDescent="0.25">
      <c r="L1016" s="57"/>
    </row>
    <row r="1017" spans="12:12" x14ac:dyDescent="0.25">
      <c r="L1017" s="57"/>
    </row>
    <row r="1018" spans="12:12" x14ac:dyDescent="0.25">
      <c r="L1018" s="57"/>
    </row>
    <row r="1019" spans="12:12" x14ac:dyDescent="0.25">
      <c r="L1019" s="57"/>
    </row>
    <row r="1020" spans="12:12" x14ac:dyDescent="0.25">
      <c r="L1020" s="57"/>
    </row>
    <row r="1021" spans="12:12" x14ac:dyDescent="0.25">
      <c r="L1021" s="57"/>
    </row>
    <row r="1022" spans="12:12" x14ac:dyDescent="0.25">
      <c r="L1022" s="57"/>
    </row>
    <row r="1023" spans="12:12" x14ac:dyDescent="0.25">
      <c r="L1023" s="57"/>
    </row>
    <row r="1024" spans="12:12" x14ac:dyDescent="0.25">
      <c r="L1024" s="57"/>
    </row>
    <row r="1025" spans="12:12" x14ac:dyDescent="0.25">
      <c r="L1025" s="57"/>
    </row>
    <row r="1026" spans="12:12" x14ac:dyDescent="0.25">
      <c r="L1026" s="57"/>
    </row>
    <row r="1027" spans="12:12" x14ac:dyDescent="0.25">
      <c r="L1027" s="57"/>
    </row>
    <row r="1028" spans="12:12" x14ac:dyDescent="0.25">
      <c r="L1028" s="57"/>
    </row>
    <row r="1029" spans="12:12" x14ac:dyDescent="0.25">
      <c r="L1029" s="57"/>
    </row>
    <row r="1030" spans="12:12" x14ac:dyDescent="0.25">
      <c r="L1030" s="57"/>
    </row>
    <row r="1031" spans="12:12" x14ac:dyDescent="0.25">
      <c r="L1031" s="57"/>
    </row>
    <row r="1032" spans="12:12" x14ac:dyDescent="0.25">
      <c r="L1032" s="57"/>
    </row>
    <row r="1033" spans="12:12" x14ac:dyDescent="0.25">
      <c r="L1033" s="57"/>
    </row>
    <row r="1034" spans="12:12" x14ac:dyDescent="0.25">
      <c r="L1034" s="57"/>
    </row>
    <row r="1035" spans="12:12" x14ac:dyDescent="0.25">
      <c r="L1035" s="57"/>
    </row>
    <row r="1036" spans="12:12" x14ac:dyDescent="0.25">
      <c r="L1036" s="57"/>
    </row>
    <row r="1037" spans="12:12" x14ac:dyDescent="0.25">
      <c r="L1037" s="57"/>
    </row>
    <row r="1038" spans="12:12" x14ac:dyDescent="0.25">
      <c r="L1038" s="57"/>
    </row>
    <row r="1039" spans="12:12" x14ac:dyDescent="0.25">
      <c r="L1039" s="57"/>
    </row>
    <row r="1040" spans="12:12" x14ac:dyDescent="0.25">
      <c r="L1040" s="57"/>
    </row>
    <row r="1041" spans="12:12" x14ac:dyDescent="0.25">
      <c r="L1041" s="57"/>
    </row>
    <row r="1042" spans="12:12" x14ac:dyDescent="0.25">
      <c r="L1042" s="57"/>
    </row>
    <row r="1043" spans="12:12" x14ac:dyDescent="0.25">
      <c r="L1043" s="57"/>
    </row>
    <row r="1044" spans="12:12" x14ac:dyDescent="0.25">
      <c r="L1044" s="57"/>
    </row>
    <row r="1045" spans="12:12" x14ac:dyDescent="0.25">
      <c r="L1045" s="57"/>
    </row>
    <row r="1046" spans="12:12" x14ac:dyDescent="0.25">
      <c r="L1046" s="57"/>
    </row>
    <row r="1047" spans="12:12" x14ac:dyDescent="0.25">
      <c r="L1047" s="57"/>
    </row>
    <row r="1048" spans="12:12" x14ac:dyDescent="0.25">
      <c r="L1048" s="57"/>
    </row>
    <row r="1049" spans="12:12" x14ac:dyDescent="0.25">
      <c r="L1049" s="57"/>
    </row>
    <row r="1050" spans="12:12" x14ac:dyDescent="0.25">
      <c r="L1050" s="57"/>
    </row>
    <row r="1051" spans="12:12" x14ac:dyDescent="0.25">
      <c r="L1051" s="57"/>
    </row>
    <row r="1052" spans="12:12" x14ac:dyDescent="0.25">
      <c r="L1052" s="57"/>
    </row>
    <row r="1053" spans="12:12" x14ac:dyDescent="0.25">
      <c r="L1053" s="57"/>
    </row>
    <row r="1054" spans="12:12" x14ac:dyDescent="0.25">
      <c r="L1054" s="57"/>
    </row>
    <row r="1055" spans="12:12" x14ac:dyDescent="0.25">
      <c r="L1055" s="57"/>
    </row>
    <row r="1056" spans="12:12" x14ac:dyDescent="0.25">
      <c r="L1056" s="57"/>
    </row>
    <row r="1057" spans="12:12" x14ac:dyDescent="0.25">
      <c r="L1057" s="57"/>
    </row>
    <row r="1058" spans="12:12" x14ac:dyDescent="0.25">
      <c r="L1058" s="57"/>
    </row>
    <row r="1059" spans="12:12" x14ac:dyDescent="0.25">
      <c r="L1059" s="57"/>
    </row>
    <row r="1060" spans="12:12" x14ac:dyDescent="0.25">
      <c r="L1060" s="57"/>
    </row>
    <row r="1061" spans="12:12" x14ac:dyDescent="0.25">
      <c r="L1061" s="57"/>
    </row>
    <row r="1062" spans="12:12" x14ac:dyDescent="0.25">
      <c r="L1062" s="57"/>
    </row>
    <row r="1063" spans="12:12" x14ac:dyDescent="0.25">
      <c r="L1063" s="57"/>
    </row>
    <row r="1064" spans="12:12" x14ac:dyDescent="0.25">
      <c r="L1064" s="57"/>
    </row>
    <row r="1065" spans="12:12" x14ac:dyDescent="0.25">
      <c r="L1065" s="57"/>
    </row>
    <row r="1066" spans="12:12" x14ac:dyDescent="0.25">
      <c r="L1066" s="57"/>
    </row>
    <row r="1067" spans="12:12" x14ac:dyDescent="0.25">
      <c r="L1067" s="57"/>
    </row>
    <row r="1068" spans="12:12" x14ac:dyDescent="0.25">
      <c r="L1068" s="57"/>
    </row>
    <row r="1069" spans="12:12" x14ac:dyDescent="0.25">
      <c r="L1069" s="57"/>
    </row>
    <row r="1070" spans="12:12" x14ac:dyDescent="0.25">
      <c r="L1070" s="57"/>
    </row>
    <row r="1071" spans="12:12" x14ac:dyDescent="0.25">
      <c r="L1071" s="57"/>
    </row>
    <row r="1072" spans="12:12" x14ac:dyDescent="0.25">
      <c r="L1072" s="57"/>
    </row>
    <row r="1073" spans="12:12" x14ac:dyDescent="0.25">
      <c r="L1073" s="57"/>
    </row>
    <row r="1074" spans="12:12" x14ac:dyDescent="0.25">
      <c r="L1074" s="57"/>
    </row>
    <row r="1075" spans="12:12" x14ac:dyDescent="0.25">
      <c r="L1075" s="57"/>
    </row>
    <row r="1076" spans="12:12" x14ac:dyDescent="0.25">
      <c r="L1076" s="57"/>
    </row>
    <row r="1077" spans="12:12" x14ac:dyDescent="0.25">
      <c r="L1077" s="57"/>
    </row>
    <row r="1078" spans="12:12" x14ac:dyDescent="0.25">
      <c r="L1078" s="57"/>
    </row>
    <row r="1079" spans="12:12" x14ac:dyDescent="0.25">
      <c r="L1079" s="57"/>
    </row>
    <row r="1080" spans="12:12" x14ac:dyDescent="0.25">
      <c r="L1080" s="57"/>
    </row>
    <row r="1081" spans="12:12" x14ac:dyDescent="0.25">
      <c r="L1081" s="57"/>
    </row>
    <row r="1082" spans="12:12" x14ac:dyDescent="0.25">
      <c r="L1082" s="57"/>
    </row>
    <row r="1083" spans="12:12" x14ac:dyDescent="0.25">
      <c r="L1083" s="57"/>
    </row>
    <row r="1084" spans="12:12" x14ac:dyDescent="0.25">
      <c r="L1084" s="57"/>
    </row>
    <row r="1085" spans="12:12" x14ac:dyDescent="0.25">
      <c r="L1085" s="57"/>
    </row>
    <row r="1086" spans="12:12" x14ac:dyDescent="0.25">
      <c r="L1086" s="57"/>
    </row>
    <row r="1087" spans="12:12" x14ac:dyDescent="0.25">
      <c r="L1087" s="57"/>
    </row>
    <row r="1088" spans="12:12" x14ac:dyDescent="0.25">
      <c r="L1088" s="57"/>
    </row>
    <row r="1089" spans="12:12" x14ac:dyDescent="0.25">
      <c r="L1089" s="57"/>
    </row>
    <row r="1090" spans="12:12" x14ac:dyDescent="0.25">
      <c r="L1090" s="57"/>
    </row>
    <row r="1091" spans="12:12" x14ac:dyDescent="0.25">
      <c r="L1091" s="57"/>
    </row>
    <row r="1092" spans="12:12" x14ac:dyDescent="0.25">
      <c r="L1092" s="57"/>
    </row>
    <row r="1093" spans="12:12" x14ac:dyDescent="0.25">
      <c r="L1093" s="57"/>
    </row>
    <row r="1094" spans="12:12" x14ac:dyDescent="0.25">
      <c r="L1094" s="57"/>
    </row>
    <row r="1095" spans="12:12" x14ac:dyDescent="0.25">
      <c r="L1095" s="57"/>
    </row>
    <row r="1096" spans="12:12" x14ac:dyDescent="0.25">
      <c r="L1096" s="57"/>
    </row>
    <row r="1097" spans="12:12" x14ac:dyDescent="0.25">
      <c r="L1097" s="57"/>
    </row>
    <row r="1098" spans="12:12" x14ac:dyDescent="0.25">
      <c r="L1098" s="57"/>
    </row>
    <row r="1099" spans="12:12" x14ac:dyDescent="0.25">
      <c r="L1099" s="57"/>
    </row>
    <row r="1100" spans="12:12" x14ac:dyDescent="0.25">
      <c r="L1100" s="57"/>
    </row>
    <row r="1101" spans="12:12" x14ac:dyDescent="0.25">
      <c r="L1101" s="57"/>
    </row>
    <row r="1102" spans="12:12" x14ac:dyDescent="0.25">
      <c r="L1102" s="57"/>
    </row>
    <row r="1103" spans="12:12" x14ac:dyDescent="0.25">
      <c r="L1103" s="57"/>
    </row>
    <row r="1104" spans="12:12" x14ac:dyDescent="0.25">
      <c r="L1104" s="57"/>
    </row>
    <row r="1105" spans="12:12" x14ac:dyDescent="0.25">
      <c r="L1105" s="57"/>
    </row>
    <row r="1106" spans="12:12" x14ac:dyDescent="0.25">
      <c r="L1106" s="57"/>
    </row>
    <row r="1107" spans="12:12" x14ac:dyDescent="0.25">
      <c r="L1107" s="57"/>
    </row>
    <row r="1108" spans="12:12" x14ac:dyDescent="0.25">
      <c r="L1108" s="57"/>
    </row>
    <row r="1109" spans="12:12" x14ac:dyDescent="0.25">
      <c r="L1109" s="57"/>
    </row>
    <row r="1110" spans="12:12" x14ac:dyDescent="0.25">
      <c r="L1110" s="57"/>
    </row>
    <row r="1111" spans="12:12" x14ac:dyDescent="0.25">
      <c r="L1111" s="57"/>
    </row>
    <row r="1112" spans="12:12" x14ac:dyDescent="0.25">
      <c r="L1112" s="57"/>
    </row>
    <row r="1113" spans="12:12" x14ac:dyDescent="0.25">
      <c r="L1113" s="57"/>
    </row>
    <row r="1114" spans="12:12" x14ac:dyDescent="0.25">
      <c r="L1114" s="57"/>
    </row>
    <row r="1115" spans="12:12" x14ac:dyDescent="0.25">
      <c r="L1115" s="57"/>
    </row>
    <row r="1116" spans="12:12" x14ac:dyDescent="0.25">
      <c r="L1116" s="57"/>
    </row>
    <row r="1117" spans="12:12" x14ac:dyDescent="0.25">
      <c r="L1117" s="57"/>
    </row>
    <row r="1118" spans="12:12" x14ac:dyDescent="0.25">
      <c r="L1118" s="57"/>
    </row>
    <row r="1119" spans="12:12" x14ac:dyDescent="0.25">
      <c r="L1119" s="57"/>
    </row>
    <row r="1120" spans="12:12" x14ac:dyDescent="0.25">
      <c r="L1120" s="57"/>
    </row>
    <row r="1121" spans="12:12" x14ac:dyDescent="0.25">
      <c r="L1121" s="57"/>
    </row>
    <row r="1122" spans="12:12" x14ac:dyDescent="0.25">
      <c r="L1122" s="57"/>
    </row>
    <row r="1123" spans="12:12" x14ac:dyDescent="0.25">
      <c r="L1123" s="57"/>
    </row>
    <row r="1124" spans="12:12" x14ac:dyDescent="0.25">
      <c r="L1124" s="57"/>
    </row>
    <row r="1125" spans="12:12" x14ac:dyDescent="0.25">
      <c r="L1125" s="57"/>
    </row>
    <row r="1126" spans="12:12" x14ac:dyDescent="0.25">
      <c r="L1126" s="57"/>
    </row>
    <row r="1127" spans="12:12" x14ac:dyDescent="0.25">
      <c r="L1127" s="57"/>
    </row>
    <row r="1128" spans="12:12" x14ac:dyDescent="0.25">
      <c r="L1128" s="57"/>
    </row>
    <row r="1129" spans="12:12" x14ac:dyDescent="0.25">
      <c r="L1129" s="57"/>
    </row>
    <row r="1130" spans="12:12" x14ac:dyDescent="0.25">
      <c r="L1130" s="57"/>
    </row>
    <row r="1131" spans="12:12" x14ac:dyDescent="0.25">
      <c r="L1131" s="57"/>
    </row>
    <row r="1132" spans="12:12" x14ac:dyDescent="0.25">
      <c r="L1132" s="57"/>
    </row>
    <row r="1133" spans="12:12" x14ac:dyDescent="0.25">
      <c r="L1133" s="57"/>
    </row>
    <row r="1134" spans="12:12" x14ac:dyDescent="0.25">
      <c r="L1134" s="57"/>
    </row>
    <row r="1135" spans="12:12" x14ac:dyDescent="0.25">
      <c r="L1135" s="57"/>
    </row>
    <row r="1136" spans="12:12" x14ac:dyDescent="0.25">
      <c r="L1136" s="57"/>
    </row>
    <row r="1137" spans="12:12" x14ac:dyDescent="0.25">
      <c r="L1137" s="57"/>
    </row>
    <row r="1138" spans="12:12" x14ac:dyDescent="0.25">
      <c r="L1138" s="57"/>
    </row>
    <row r="1139" spans="12:12" x14ac:dyDescent="0.25">
      <c r="L1139" s="57"/>
    </row>
    <row r="1140" spans="12:12" x14ac:dyDescent="0.25">
      <c r="L1140" s="57"/>
    </row>
    <row r="1141" spans="12:12" x14ac:dyDescent="0.25">
      <c r="L1141" s="57"/>
    </row>
    <row r="1142" spans="12:12" x14ac:dyDescent="0.25">
      <c r="L1142" s="57"/>
    </row>
    <row r="1143" spans="12:12" x14ac:dyDescent="0.25">
      <c r="L1143" s="57"/>
    </row>
    <row r="1144" spans="12:12" x14ac:dyDescent="0.25">
      <c r="L1144" s="57"/>
    </row>
    <row r="1145" spans="12:12" x14ac:dyDescent="0.25">
      <c r="L1145" s="57"/>
    </row>
    <row r="1146" spans="12:12" x14ac:dyDescent="0.25">
      <c r="L1146" s="57"/>
    </row>
    <row r="1147" spans="12:12" x14ac:dyDescent="0.25">
      <c r="L1147" s="57"/>
    </row>
    <row r="1148" spans="12:12" x14ac:dyDescent="0.25">
      <c r="L1148" s="57"/>
    </row>
    <row r="1149" spans="12:12" x14ac:dyDescent="0.25">
      <c r="L1149" s="57"/>
    </row>
    <row r="1150" spans="12:12" x14ac:dyDescent="0.25">
      <c r="L1150" s="57"/>
    </row>
    <row r="1151" spans="12:12" x14ac:dyDescent="0.25">
      <c r="L1151" s="57"/>
    </row>
    <row r="1152" spans="12:12" x14ac:dyDescent="0.25">
      <c r="L1152" s="57"/>
    </row>
    <row r="1153" spans="12:12" x14ac:dyDescent="0.25">
      <c r="L1153" s="57"/>
    </row>
    <row r="1154" spans="12:12" x14ac:dyDescent="0.25">
      <c r="L1154" s="57"/>
    </row>
    <row r="1155" spans="12:12" x14ac:dyDescent="0.25">
      <c r="L1155" s="57"/>
    </row>
    <row r="1156" spans="12:12" x14ac:dyDescent="0.25">
      <c r="L1156" s="57"/>
    </row>
    <row r="1157" spans="12:12" x14ac:dyDescent="0.25">
      <c r="L1157" s="57"/>
    </row>
    <row r="1158" spans="12:12" x14ac:dyDescent="0.25">
      <c r="L1158" s="57"/>
    </row>
    <row r="1159" spans="12:12" x14ac:dyDescent="0.25">
      <c r="L1159" s="57"/>
    </row>
    <row r="1160" spans="12:12" x14ac:dyDescent="0.25">
      <c r="L1160" s="57"/>
    </row>
    <row r="1161" spans="12:12" x14ac:dyDescent="0.25">
      <c r="L1161" s="57"/>
    </row>
    <row r="1162" spans="12:12" x14ac:dyDescent="0.25">
      <c r="L1162" s="57"/>
    </row>
    <row r="1163" spans="12:12" x14ac:dyDescent="0.25">
      <c r="L1163" s="57"/>
    </row>
    <row r="1164" spans="12:12" x14ac:dyDescent="0.25">
      <c r="L1164" s="57"/>
    </row>
    <row r="1165" spans="12:12" x14ac:dyDescent="0.25">
      <c r="L1165" s="57"/>
    </row>
    <row r="1166" spans="12:12" x14ac:dyDescent="0.25">
      <c r="L1166" s="57"/>
    </row>
    <row r="1167" spans="12:12" x14ac:dyDescent="0.25">
      <c r="L1167" s="57"/>
    </row>
    <row r="1168" spans="12:12" x14ac:dyDescent="0.25">
      <c r="L1168" s="57"/>
    </row>
    <row r="1169" spans="12:12" x14ac:dyDescent="0.25">
      <c r="L1169" s="57"/>
    </row>
    <row r="1170" spans="12:12" x14ac:dyDescent="0.25">
      <c r="L1170" s="57"/>
    </row>
    <row r="1171" spans="12:12" x14ac:dyDescent="0.25">
      <c r="L1171" s="57"/>
    </row>
    <row r="1172" spans="12:12" x14ac:dyDescent="0.25">
      <c r="L1172" s="57"/>
    </row>
    <row r="1173" spans="12:12" x14ac:dyDescent="0.25">
      <c r="L1173" s="57"/>
    </row>
    <row r="1174" spans="12:12" x14ac:dyDescent="0.25">
      <c r="L1174" s="57"/>
    </row>
    <row r="1175" spans="12:12" x14ac:dyDescent="0.25">
      <c r="L1175" s="57"/>
    </row>
    <row r="1176" spans="12:12" x14ac:dyDescent="0.25">
      <c r="L1176" s="57"/>
    </row>
    <row r="1177" spans="12:12" x14ac:dyDescent="0.25">
      <c r="L1177" s="57"/>
    </row>
    <row r="1178" spans="12:12" x14ac:dyDescent="0.25">
      <c r="L1178" s="57"/>
    </row>
    <row r="1179" spans="12:12" x14ac:dyDescent="0.25">
      <c r="L1179" s="57"/>
    </row>
    <row r="1180" spans="12:12" x14ac:dyDescent="0.25">
      <c r="L1180" s="57"/>
    </row>
    <row r="1181" spans="12:12" x14ac:dyDescent="0.25">
      <c r="L1181" s="57"/>
    </row>
    <row r="1182" spans="12:12" x14ac:dyDescent="0.25">
      <c r="L1182" s="57"/>
    </row>
    <row r="1183" spans="12:12" x14ac:dyDescent="0.25">
      <c r="L1183" s="57"/>
    </row>
    <row r="1184" spans="12:12" x14ac:dyDescent="0.25">
      <c r="L1184" s="57"/>
    </row>
    <row r="1185" spans="12:12" x14ac:dyDescent="0.25">
      <c r="L1185" s="57"/>
    </row>
    <row r="1186" spans="12:12" x14ac:dyDescent="0.25">
      <c r="L1186" s="57"/>
    </row>
    <row r="1187" spans="12:12" x14ac:dyDescent="0.25">
      <c r="L1187" s="57"/>
    </row>
    <row r="1188" spans="12:12" x14ac:dyDescent="0.25">
      <c r="L1188" s="57"/>
    </row>
    <row r="1189" spans="12:12" x14ac:dyDescent="0.25">
      <c r="L1189" s="57"/>
    </row>
    <row r="1190" spans="12:12" x14ac:dyDescent="0.25">
      <c r="L1190" s="57"/>
    </row>
    <row r="1191" spans="12:12" x14ac:dyDescent="0.25">
      <c r="L1191" s="57"/>
    </row>
    <row r="1192" spans="12:12" x14ac:dyDescent="0.25">
      <c r="L1192" s="57"/>
    </row>
    <row r="1193" spans="12:12" x14ac:dyDescent="0.25">
      <c r="L1193" s="57"/>
    </row>
    <row r="1194" spans="12:12" x14ac:dyDescent="0.25">
      <c r="L1194" s="57"/>
    </row>
    <row r="1195" spans="12:12" x14ac:dyDescent="0.25">
      <c r="L1195" s="57"/>
    </row>
    <row r="1196" spans="12:12" x14ac:dyDescent="0.25">
      <c r="L1196" s="57"/>
    </row>
    <row r="1197" spans="12:12" x14ac:dyDescent="0.25">
      <c r="L1197" s="57"/>
    </row>
    <row r="1198" spans="12:12" x14ac:dyDescent="0.25">
      <c r="L1198" s="57"/>
    </row>
    <row r="1199" spans="12:12" x14ac:dyDescent="0.25">
      <c r="L1199" s="57"/>
    </row>
    <row r="1200" spans="12:12" x14ac:dyDescent="0.25">
      <c r="L1200" s="57"/>
    </row>
    <row r="1201" spans="12:12" x14ac:dyDescent="0.25">
      <c r="L1201" s="57"/>
    </row>
    <row r="1202" spans="12:12" x14ac:dyDescent="0.25">
      <c r="L1202" s="57"/>
    </row>
    <row r="1203" spans="12:12" x14ac:dyDescent="0.25">
      <c r="L1203" s="57"/>
    </row>
    <row r="1204" spans="12:12" x14ac:dyDescent="0.25">
      <c r="L1204" s="57"/>
    </row>
    <row r="1205" spans="12:12" x14ac:dyDescent="0.25">
      <c r="L1205" s="57"/>
    </row>
    <row r="1206" spans="12:12" x14ac:dyDescent="0.25">
      <c r="L1206" s="57"/>
    </row>
    <row r="1207" spans="12:12" x14ac:dyDescent="0.25">
      <c r="L1207" s="57"/>
    </row>
    <row r="1208" spans="12:12" x14ac:dyDescent="0.25">
      <c r="L1208" s="57"/>
    </row>
    <row r="1209" spans="12:12" x14ac:dyDescent="0.25">
      <c r="L1209" s="57"/>
    </row>
    <row r="1210" spans="12:12" x14ac:dyDescent="0.25">
      <c r="L1210" s="57"/>
    </row>
    <row r="1211" spans="12:12" x14ac:dyDescent="0.25">
      <c r="L1211" s="57"/>
    </row>
    <row r="1212" spans="12:12" x14ac:dyDescent="0.25">
      <c r="L1212" s="57"/>
    </row>
    <row r="1213" spans="12:12" x14ac:dyDescent="0.25">
      <c r="L1213" s="57"/>
    </row>
    <row r="1214" spans="12:12" x14ac:dyDescent="0.25">
      <c r="L1214" s="57"/>
    </row>
    <row r="1215" spans="12:12" x14ac:dyDescent="0.25">
      <c r="L1215" s="57"/>
    </row>
    <row r="1216" spans="12:12" x14ac:dyDescent="0.25">
      <c r="L1216" s="57"/>
    </row>
    <row r="1217" spans="12:12" x14ac:dyDescent="0.25">
      <c r="L1217" s="57"/>
    </row>
    <row r="1218" spans="12:12" x14ac:dyDescent="0.25">
      <c r="L1218" s="57"/>
    </row>
    <row r="1219" spans="12:12" x14ac:dyDescent="0.25">
      <c r="L1219" s="57"/>
    </row>
    <row r="1220" spans="12:12" x14ac:dyDescent="0.25">
      <c r="L1220" s="57"/>
    </row>
    <row r="1221" spans="12:12" x14ac:dyDescent="0.25">
      <c r="L1221" s="57"/>
    </row>
    <row r="1222" spans="12:12" x14ac:dyDescent="0.25">
      <c r="L1222" s="57"/>
    </row>
    <row r="1223" spans="12:12" x14ac:dyDescent="0.25">
      <c r="L1223" s="57"/>
    </row>
    <row r="1224" spans="12:12" x14ac:dyDescent="0.25">
      <c r="L1224" s="57"/>
    </row>
    <row r="1225" spans="12:12" x14ac:dyDescent="0.25">
      <c r="L1225" s="57"/>
    </row>
    <row r="1226" spans="12:12" x14ac:dyDescent="0.25">
      <c r="L1226" s="57"/>
    </row>
    <row r="1227" spans="12:12" x14ac:dyDescent="0.25">
      <c r="L1227" s="57"/>
    </row>
    <row r="1228" spans="12:12" x14ac:dyDescent="0.25">
      <c r="L1228" s="57"/>
    </row>
    <row r="1229" spans="12:12" x14ac:dyDescent="0.25">
      <c r="L1229" s="57"/>
    </row>
    <row r="1230" spans="12:12" x14ac:dyDescent="0.25">
      <c r="L1230" s="57"/>
    </row>
    <row r="1231" spans="12:12" x14ac:dyDescent="0.25">
      <c r="L1231" s="57"/>
    </row>
    <row r="1232" spans="12:12" x14ac:dyDescent="0.25">
      <c r="L1232" s="57"/>
    </row>
    <row r="1233" spans="12:12" x14ac:dyDescent="0.25">
      <c r="L1233" s="57"/>
    </row>
    <row r="1234" spans="12:12" x14ac:dyDescent="0.25">
      <c r="L1234" s="57"/>
    </row>
    <row r="1235" spans="12:12" x14ac:dyDescent="0.25">
      <c r="L1235" s="57"/>
    </row>
    <row r="1236" spans="12:12" x14ac:dyDescent="0.25">
      <c r="L1236" s="57"/>
    </row>
    <row r="1237" spans="12:12" x14ac:dyDescent="0.25">
      <c r="L1237" s="57"/>
    </row>
    <row r="1238" spans="12:12" x14ac:dyDescent="0.25">
      <c r="L1238" s="57"/>
    </row>
    <row r="1239" spans="12:12" x14ac:dyDescent="0.25">
      <c r="L1239" s="57"/>
    </row>
    <row r="1240" spans="12:12" x14ac:dyDescent="0.25">
      <c r="L1240" s="57"/>
    </row>
    <row r="1241" spans="12:12" x14ac:dyDescent="0.25">
      <c r="L1241" s="57"/>
    </row>
    <row r="1242" spans="12:12" x14ac:dyDescent="0.25">
      <c r="L1242" s="57"/>
    </row>
    <row r="1243" spans="12:12" x14ac:dyDescent="0.25">
      <c r="L1243" s="57"/>
    </row>
    <row r="1244" spans="12:12" x14ac:dyDescent="0.25">
      <c r="L1244" s="57"/>
    </row>
    <row r="1245" spans="12:12" x14ac:dyDescent="0.25">
      <c r="L1245" s="57"/>
    </row>
    <row r="1246" spans="12:12" x14ac:dyDescent="0.25">
      <c r="L1246" s="57"/>
    </row>
    <row r="1247" spans="12:12" x14ac:dyDescent="0.25">
      <c r="L1247" s="57"/>
    </row>
    <row r="1248" spans="12:12" x14ac:dyDescent="0.25">
      <c r="L1248" s="57"/>
    </row>
    <row r="1249" spans="12:12" x14ac:dyDescent="0.25">
      <c r="L1249" s="57"/>
    </row>
    <row r="1250" spans="12:12" x14ac:dyDescent="0.25">
      <c r="L1250" s="57"/>
    </row>
    <row r="1251" spans="12:12" x14ac:dyDescent="0.25">
      <c r="L1251" s="57"/>
    </row>
    <row r="1252" spans="12:12" x14ac:dyDescent="0.25">
      <c r="L1252" s="57"/>
    </row>
    <row r="1253" spans="12:12" x14ac:dyDescent="0.25">
      <c r="L1253" s="57"/>
    </row>
    <row r="1254" spans="12:12" x14ac:dyDescent="0.25">
      <c r="L1254" s="57"/>
    </row>
    <row r="1255" spans="12:12" x14ac:dyDescent="0.25">
      <c r="L1255" s="57"/>
    </row>
    <row r="1256" spans="12:12" x14ac:dyDescent="0.25">
      <c r="L1256" s="57"/>
    </row>
    <row r="1257" spans="12:12" x14ac:dyDescent="0.25">
      <c r="L1257" s="57"/>
    </row>
    <row r="1258" spans="12:12" x14ac:dyDescent="0.25">
      <c r="L1258" s="57"/>
    </row>
    <row r="1259" spans="12:12" x14ac:dyDescent="0.25">
      <c r="L1259" s="57"/>
    </row>
    <row r="1260" spans="12:12" x14ac:dyDescent="0.25">
      <c r="L1260" s="57"/>
    </row>
    <row r="1261" spans="12:12" x14ac:dyDescent="0.25">
      <c r="L1261" s="57"/>
    </row>
    <row r="1262" spans="12:12" x14ac:dyDescent="0.25">
      <c r="L1262" s="57"/>
    </row>
    <row r="1263" spans="12:12" x14ac:dyDescent="0.25">
      <c r="L1263" s="57"/>
    </row>
    <row r="1264" spans="12:12" x14ac:dyDescent="0.25">
      <c r="L1264" s="57"/>
    </row>
    <row r="1265" spans="12:12" x14ac:dyDescent="0.25">
      <c r="L1265" s="57"/>
    </row>
    <row r="1266" spans="12:12" x14ac:dyDescent="0.25">
      <c r="L1266" s="57"/>
    </row>
    <row r="1267" spans="12:12" x14ac:dyDescent="0.25">
      <c r="L1267" s="57"/>
    </row>
    <row r="1268" spans="12:12" x14ac:dyDescent="0.25">
      <c r="L1268" s="57"/>
    </row>
    <row r="1269" spans="12:12" x14ac:dyDescent="0.25">
      <c r="L1269" s="57"/>
    </row>
    <row r="1270" spans="12:12" x14ac:dyDescent="0.25">
      <c r="L1270" s="57"/>
    </row>
    <row r="1271" spans="12:12" x14ac:dyDescent="0.25">
      <c r="L1271" s="57"/>
    </row>
    <row r="1272" spans="12:12" x14ac:dyDescent="0.25">
      <c r="L1272" s="57"/>
    </row>
    <row r="1273" spans="12:12" x14ac:dyDescent="0.25">
      <c r="L1273" s="57"/>
    </row>
    <row r="1274" spans="12:12" x14ac:dyDescent="0.25">
      <c r="L1274" s="57"/>
    </row>
    <row r="1275" spans="12:12" x14ac:dyDescent="0.25">
      <c r="L1275" s="57"/>
    </row>
    <row r="1276" spans="12:12" x14ac:dyDescent="0.25">
      <c r="L1276" s="57"/>
    </row>
    <row r="1277" spans="12:12" x14ac:dyDescent="0.25">
      <c r="L1277" s="57"/>
    </row>
    <row r="1278" spans="12:12" x14ac:dyDescent="0.25">
      <c r="L1278" s="57"/>
    </row>
    <row r="1279" spans="12:12" x14ac:dyDescent="0.25">
      <c r="L1279" s="57"/>
    </row>
    <row r="1280" spans="12:12" x14ac:dyDescent="0.25">
      <c r="L1280" s="57"/>
    </row>
    <row r="1281" spans="12:12" x14ac:dyDescent="0.25">
      <c r="L1281" s="57"/>
    </row>
    <row r="1282" spans="12:12" x14ac:dyDescent="0.25">
      <c r="L1282" s="57"/>
    </row>
    <row r="1283" spans="12:12" x14ac:dyDescent="0.25">
      <c r="L1283" s="57"/>
    </row>
    <row r="1284" spans="12:12" x14ac:dyDescent="0.25">
      <c r="L1284" s="57"/>
    </row>
  </sheetData>
  <mergeCells count="2">
    <mergeCell ref="A37:F37"/>
    <mergeCell ref="K38:M38"/>
  </mergeCells>
  <phoneticPr fontId="13" type="noConversion"/>
  <dataValidations count="1">
    <dataValidation type="list" showInputMessage="1" showErrorMessage="1" sqref="C2:C36" xr:uid="{C75529F8-30A4-45A5-9007-D14B27BCAE6B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72" fitToHeight="0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InputMessage="1" showErrorMessage="1" errorTitle="Ошибка" error="Направленность не из списка!" promptTitle="Направленность" prompt="Выберите направленность из списка" xr:uid="{766D43AD-B425-4132-A288-648B39AFAAF1}">
          <x14:formula1>
            <xm:f>'\Users\alexkostin\Library\Containers\com.microsoft.Excel\Data\Documents\F:\Навигаторы\РЕГИОНЫ\Москва\[19. Сходимость модели ПФ ДОД МО.xlsx]Справочники'!#REF!</xm:f>
          </x14:formula1>
          <xm:sqref>C38:E1048576</xm:sqref>
        </x14:dataValidation>
        <x14:dataValidation type="list" showInputMessage="1" showErrorMessage="1" xr:uid="{2F10B114-5822-4F9D-A872-8FCF9757755B}">
          <x14:formula1>
            <xm:f>'Расчет номинала'!$B$4:$K$4</xm:f>
          </x14:formula1>
          <xm:sqref>A2:A36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92C99-8A1E-41AA-B69B-23AAE1FC293B}">
  <dimension ref="A1:G102"/>
  <sheetViews>
    <sheetView workbookViewId="0">
      <selection activeCell="E2" sqref="E2"/>
    </sheetView>
  </sheetViews>
  <sheetFormatPr defaultColWidth="10.875" defaultRowHeight="15.75" x14ac:dyDescent="0.25"/>
  <cols>
    <col min="1" max="1" width="45.625" style="4" customWidth="1"/>
    <col min="2" max="2" width="15" style="4" customWidth="1"/>
    <col min="3" max="3" width="14.75" style="4" customWidth="1"/>
    <col min="4" max="4" width="18.5" style="4" customWidth="1"/>
    <col min="5" max="5" width="13.625" style="4" bestFit="1" customWidth="1"/>
    <col min="6" max="6" width="18.625" style="4" customWidth="1"/>
    <col min="7" max="7" width="13" style="4" bestFit="1" customWidth="1"/>
    <col min="8" max="16384" width="10.875" style="4"/>
  </cols>
  <sheetData>
    <row r="1" spans="1:7" ht="63" x14ac:dyDescent="0.25">
      <c r="A1" s="63" t="s">
        <v>0</v>
      </c>
      <c r="B1" s="93" t="str">
        <f>'Расчет номинала'!A2</f>
        <v>ГО Нижний Новгород</v>
      </c>
      <c r="C1" s="94"/>
      <c r="D1" s="73" t="s">
        <v>79</v>
      </c>
      <c r="E1" s="82">
        <f>'Расчет номинала'!G2</f>
        <v>616000</v>
      </c>
      <c r="F1" s="73" t="s">
        <v>85</v>
      </c>
      <c r="G1" s="64">
        <v>3788700</v>
      </c>
    </row>
    <row r="2" spans="1:7" ht="47.25" x14ac:dyDescent="0.25">
      <c r="D2" s="74" t="s">
        <v>86</v>
      </c>
      <c r="E2" s="75">
        <f>IF(E1-SUM(F3:F5560)&gt;0,E1-SUM(F3:F5560),0)</f>
        <v>0</v>
      </c>
      <c r="F2" s="76" t="s">
        <v>80</v>
      </c>
      <c r="G2" s="65">
        <f>IF(E2&lt;0,SUM(G3:G5560)-G1,SUM(G3:G5560)-G1+E2)</f>
        <v>323671.85390264541</v>
      </c>
    </row>
    <row r="4" spans="1:7" ht="31.5" customHeight="1" x14ac:dyDescent="0.25">
      <c r="A4" s="77" t="str">
        <f>'Расчет номинала'!B4</f>
        <v>Организация 1</v>
      </c>
      <c r="B4" s="98" t="s">
        <v>81</v>
      </c>
      <c r="C4" s="98"/>
      <c r="D4" s="98"/>
      <c r="E4" s="98"/>
      <c r="F4" s="99"/>
      <c r="G4" s="64">
        <v>611000</v>
      </c>
    </row>
    <row r="5" spans="1:7" s="68" customFormat="1" ht="63" x14ac:dyDescent="0.25">
      <c r="A5" s="66" t="s">
        <v>30</v>
      </c>
      <c r="B5" s="66" t="s">
        <v>82</v>
      </c>
      <c r="C5" s="66" t="s">
        <v>87</v>
      </c>
      <c r="D5" s="67" t="s">
        <v>88</v>
      </c>
      <c r="E5" s="66" t="s">
        <v>89</v>
      </c>
      <c r="F5" s="66" t="s">
        <v>90</v>
      </c>
      <c r="G5" s="66" t="s">
        <v>91</v>
      </c>
    </row>
    <row r="6" spans="1:7" x14ac:dyDescent="0.25">
      <c r="A6" s="69" t="s">
        <v>34</v>
      </c>
      <c r="B6" s="83">
        <f>'Расчет нормативных затрат'!F7</f>
        <v>67.42300108112876</v>
      </c>
      <c r="C6" s="70"/>
      <c r="D6" s="71">
        <f>B6*C6</f>
        <v>0</v>
      </c>
      <c r="E6" s="70"/>
      <c r="F6" s="71">
        <f>E6*B6</f>
        <v>0</v>
      </c>
      <c r="G6" s="71">
        <f>F6+D6</f>
        <v>0</v>
      </c>
    </row>
    <row r="7" spans="1:7" x14ac:dyDescent="0.25">
      <c r="A7" s="69" t="s">
        <v>37</v>
      </c>
      <c r="B7" s="83">
        <f>'Расчет нормативных затрат'!G7</f>
        <v>96.74442225661376</v>
      </c>
      <c r="C7" s="70"/>
      <c r="D7" s="71">
        <f t="shared" ref="D7:D11" si="0">B7*C7</f>
        <v>0</v>
      </c>
      <c r="E7" s="70"/>
      <c r="F7" s="71">
        <f t="shared" ref="F7:F11" si="1">E7*B7</f>
        <v>0</v>
      </c>
      <c r="G7" s="71">
        <f t="shared" ref="G7:G11" si="2">F7+D7</f>
        <v>0</v>
      </c>
    </row>
    <row r="8" spans="1:7" x14ac:dyDescent="0.25">
      <c r="A8" s="69" t="s">
        <v>40</v>
      </c>
      <c r="B8" s="83">
        <f>'Расчет нормативных затрат'!H7</f>
        <v>116.88363628637566</v>
      </c>
      <c r="C8" s="70"/>
      <c r="D8" s="71">
        <f t="shared" si="0"/>
        <v>0</v>
      </c>
      <c r="E8" s="70">
        <v>8320</v>
      </c>
      <c r="F8" s="71">
        <f t="shared" si="1"/>
        <v>972471.85390264553</v>
      </c>
      <c r="G8" s="71">
        <f t="shared" si="2"/>
        <v>972471.85390264553</v>
      </c>
    </row>
    <row r="9" spans="1:7" x14ac:dyDescent="0.25">
      <c r="A9" s="69" t="s">
        <v>43</v>
      </c>
      <c r="B9" s="83">
        <f>'Расчет нормативных затрат'!I7</f>
        <v>50.381338112433859</v>
      </c>
      <c r="C9" s="70"/>
      <c r="D9" s="71">
        <f t="shared" si="0"/>
        <v>0</v>
      </c>
      <c r="E9" s="70"/>
      <c r="F9" s="71">
        <f t="shared" si="1"/>
        <v>0</v>
      </c>
      <c r="G9" s="71">
        <f t="shared" si="2"/>
        <v>0</v>
      </c>
    </row>
    <row r="10" spans="1:7" x14ac:dyDescent="0.25">
      <c r="A10" s="69" t="s">
        <v>46</v>
      </c>
      <c r="B10" s="83">
        <f>'Расчет нормативных затрат'!J7</f>
        <v>115.8254352281746</v>
      </c>
      <c r="C10" s="70"/>
      <c r="D10" s="71">
        <f t="shared" si="0"/>
        <v>0</v>
      </c>
      <c r="E10" s="70"/>
      <c r="F10" s="71">
        <f t="shared" si="1"/>
        <v>0</v>
      </c>
      <c r="G10" s="71">
        <f t="shared" si="2"/>
        <v>0</v>
      </c>
    </row>
    <row r="11" spans="1:7" x14ac:dyDescent="0.25">
      <c r="A11" s="69" t="s">
        <v>49</v>
      </c>
      <c r="B11" s="83">
        <f>'Расчет нормативных затрат'!K7</f>
        <v>49.190861921957669</v>
      </c>
      <c r="C11" s="70"/>
      <c r="D11" s="71">
        <f t="shared" si="0"/>
        <v>0</v>
      </c>
      <c r="E11" s="70"/>
      <c r="F11" s="71">
        <f t="shared" si="1"/>
        <v>0</v>
      </c>
      <c r="G11" s="71">
        <f t="shared" si="2"/>
        <v>0</v>
      </c>
    </row>
    <row r="12" spans="1:7" x14ac:dyDescent="0.25">
      <c r="A12" s="95" t="s">
        <v>84</v>
      </c>
      <c r="B12" s="96"/>
      <c r="C12" s="96"/>
      <c r="D12" s="96"/>
      <c r="E12" s="96"/>
      <c r="F12" s="97"/>
      <c r="G12" s="72">
        <v>0</v>
      </c>
    </row>
    <row r="13" spans="1:7" x14ac:dyDescent="0.25">
      <c r="B13" s="20"/>
      <c r="C13" s="20"/>
      <c r="D13" s="20"/>
    </row>
    <row r="14" spans="1:7" ht="36" customHeight="1" x14ac:dyDescent="0.25">
      <c r="A14" s="77" t="str">
        <f>'Расчет номинала'!C4</f>
        <v>Организация 2</v>
      </c>
      <c r="B14" s="98" t="s">
        <v>81</v>
      </c>
      <c r="C14" s="98"/>
      <c r="D14" s="98"/>
      <c r="E14" s="98"/>
      <c r="F14" s="99"/>
      <c r="G14" s="64">
        <v>1816000</v>
      </c>
    </row>
    <row r="15" spans="1:7" s="68" customFormat="1" ht="63" x14ac:dyDescent="0.25">
      <c r="A15" s="66" t="s">
        <v>30</v>
      </c>
      <c r="B15" s="66" t="s">
        <v>82</v>
      </c>
      <c r="C15" s="66" t="s">
        <v>83</v>
      </c>
      <c r="D15" s="67" t="s">
        <v>88</v>
      </c>
      <c r="E15" s="66" t="s">
        <v>89</v>
      </c>
      <c r="F15" s="66" t="s">
        <v>90</v>
      </c>
      <c r="G15" s="66" t="s">
        <v>91</v>
      </c>
    </row>
    <row r="16" spans="1:7" x14ac:dyDescent="0.25">
      <c r="A16" s="69" t="s">
        <v>34</v>
      </c>
      <c r="B16" s="83">
        <f>'Расчет нормативных затрат'!F17</f>
        <v>0</v>
      </c>
      <c r="C16" s="70"/>
      <c r="D16" s="71">
        <f>B16*C16</f>
        <v>0</v>
      </c>
      <c r="E16" s="70"/>
      <c r="F16" s="71">
        <f>E16*B16</f>
        <v>0</v>
      </c>
      <c r="G16" s="71">
        <f>F16+D16</f>
        <v>0</v>
      </c>
    </row>
    <row r="17" spans="1:7" x14ac:dyDescent="0.25">
      <c r="A17" s="69" t="s">
        <v>37</v>
      </c>
      <c r="B17" s="83">
        <f>'Расчет нормативных затрат'!G17</f>
        <v>0</v>
      </c>
      <c r="C17" s="70"/>
      <c r="D17" s="71">
        <f t="shared" ref="D17:D21" si="3">B17*C17</f>
        <v>0</v>
      </c>
      <c r="E17" s="70"/>
      <c r="F17" s="71">
        <f t="shared" ref="F17:F21" si="4">E17*B17</f>
        <v>0</v>
      </c>
      <c r="G17" s="71">
        <f t="shared" ref="G17:G21" si="5">F17+D17</f>
        <v>0</v>
      </c>
    </row>
    <row r="18" spans="1:7" x14ac:dyDescent="0.25">
      <c r="A18" s="69" t="s">
        <v>40</v>
      </c>
      <c r="B18" s="83">
        <f>'Расчет нормативных затрат'!H17</f>
        <v>0</v>
      </c>
      <c r="C18" s="70"/>
      <c r="D18" s="71">
        <f t="shared" si="3"/>
        <v>0</v>
      </c>
      <c r="E18" s="70"/>
      <c r="F18" s="71">
        <f t="shared" si="4"/>
        <v>0</v>
      </c>
      <c r="G18" s="71">
        <f t="shared" si="5"/>
        <v>0</v>
      </c>
    </row>
    <row r="19" spans="1:7" x14ac:dyDescent="0.25">
      <c r="A19" s="69" t="s">
        <v>43</v>
      </c>
      <c r="B19" s="83">
        <f>'Расчет нормативных затрат'!I17</f>
        <v>0</v>
      </c>
      <c r="C19" s="70"/>
      <c r="D19" s="71">
        <f t="shared" si="3"/>
        <v>0</v>
      </c>
      <c r="E19" s="70"/>
      <c r="F19" s="71">
        <f t="shared" si="4"/>
        <v>0</v>
      </c>
      <c r="G19" s="71">
        <f t="shared" si="5"/>
        <v>0</v>
      </c>
    </row>
    <row r="20" spans="1:7" x14ac:dyDescent="0.25">
      <c r="A20" s="69" t="s">
        <v>46</v>
      </c>
      <c r="B20" s="83">
        <f>'Расчет нормативных затрат'!J17</f>
        <v>0</v>
      </c>
      <c r="C20" s="70">
        <v>1440</v>
      </c>
      <c r="D20" s="71">
        <f t="shared" si="3"/>
        <v>0</v>
      </c>
      <c r="E20" s="70">
        <v>4760</v>
      </c>
      <c r="F20" s="71">
        <f t="shared" si="4"/>
        <v>0</v>
      </c>
      <c r="G20" s="71">
        <f t="shared" si="5"/>
        <v>0</v>
      </c>
    </row>
    <row r="21" spans="1:7" x14ac:dyDescent="0.25">
      <c r="A21" s="69" t="s">
        <v>49</v>
      </c>
      <c r="B21" s="83">
        <f>'Расчет нормативных затрат'!K17</f>
        <v>0</v>
      </c>
      <c r="C21" s="70"/>
      <c r="D21" s="71">
        <f t="shared" si="3"/>
        <v>0</v>
      </c>
      <c r="E21" s="70"/>
      <c r="F21" s="71">
        <f t="shared" si="4"/>
        <v>0</v>
      </c>
      <c r="G21" s="71">
        <f t="shared" si="5"/>
        <v>0</v>
      </c>
    </row>
    <row r="22" spans="1:7" x14ac:dyDescent="0.25">
      <c r="A22" s="95" t="s">
        <v>84</v>
      </c>
      <c r="B22" s="96"/>
      <c r="C22" s="96"/>
      <c r="D22" s="96"/>
      <c r="E22" s="96"/>
      <c r="F22" s="97"/>
      <c r="G22" s="72">
        <v>712900</v>
      </c>
    </row>
    <row r="24" spans="1:7" ht="31.5" customHeight="1" x14ac:dyDescent="0.25">
      <c r="A24" s="77" t="str">
        <f>'Расчет номинала'!D4</f>
        <v>Организация 3</v>
      </c>
      <c r="B24" s="98" t="s">
        <v>81</v>
      </c>
      <c r="C24" s="98"/>
      <c r="D24" s="98"/>
      <c r="E24" s="98"/>
      <c r="F24" s="99"/>
      <c r="G24" s="64"/>
    </row>
    <row r="25" spans="1:7" s="68" customFormat="1" ht="63" x14ac:dyDescent="0.25">
      <c r="A25" s="66" t="s">
        <v>30</v>
      </c>
      <c r="B25" s="66" t="s">
        <v>82</v>
      </c>
      <c r="C25" s="66" t="s">
        <v>83</v>
      </c>
      <c r="D25" s="67" t="s">
        <v>88</v>
      </c>
      <c r="E25" s="66" t="s">
        <v>89</v>
      </c>
      <c r="F25" s="66" t="s">
        <v>90</v>
      </c>
      <c r="G25" s="66" t="s">
        <v>91</v>
      </c>
    </row>
    <row r="26" spans="1:7" x14ac:dyDescent="0.25">
      <c r="A26" s="69" t="s">
        <v>34</v>
      </c>
      <c r="B26" s="83">
        <f>'Расчет нормативных затрат'!F27</f>
        <v>0</v>
      </c>
      <c r="C26" s="70"/>
      <c r="D26" s="71">
        <f>B26*C26</f>
        <v>0</v>
      </c>
      <c r="E26" s="70"/>
      <c r="F26" s="71">
        <f>E26*B26</f>
        <v>0</v>
      </c>
      <c r="G26" s="71">
        <f>F26+D26</f>
        <v>0</v>
      </c>
    </row>
    <row r="27" spans="1:7" x14ac:dyDescent="0.25">
      <c r="A27" s="69" t="s">
        <v>37</v>
      </c>
      <c r="B27" s="83">
        <f>'Расчет нормативных затрат'!G27</f>
        <v>0</v>
      </c>
      <c r="C27" s="70"/>
      <c r="D27" s="71">
        <f t="shared" ref="D27:D31" si="6">B27*C27</f>
        <v>0</v>
      </c>
      <c r="E27" s="70"/>
      <c r="F27" s="71">
        <f t="shared" ref="F27:F31" si="7">E27*B27</f>
        <v>0</v>
      </c>
      <c r="G27" s="71">
        <f t="shared" ref="G27:G31" si="8">F27+D27</f>
        <v>0</v>
      </c>
    </row>
    <row r="28" spans="1:7" x14ac:dyDescent="0.25">
      <c r="A28" s="69" t="s">
        <v>40</v>
      </c>
      <c r="B28" s="83">
        <f>'Расчет нормативных затрат'!H27</f>
        <v>0</v>
      </c>
      <c r="C28" s="70"/>
      <c r="D28" s="71">
        <f t="shared" si="6"/>
        <v>0</v>
      </c>
      <c r="E28" s="70"/>
      <c r="F28" s="71">
        <f t="shared" si="7"/>
        <v>0</v>
      </c>
      <c r="G28" s="71">
        <f t="shared" si="8"/>
        <v>0</v>
      </c>
    </row>
    <row r="29" spans="1:7" x14ac:dyDescent="0.25">
      <c r="A29" s="69" t="s">
        <v>43</v>
      </c>
      <c r="B29" s="83">
        <f>'Расчет нормативных затрат'!I27</f>
        <v>0</v>
      </c>
      <c r="C29" s="70"/>
      <c r="D29" s="71">
        <f t="shared" si="6"/>
        <v>0</v>
      </c>
      <c r="E29" s="70"/>
      <c r="F29" s="71">
        <f t="shared" si="7"/>
        <v>0</v>
      </c>
      <c r="G29" s="71">
        <f t="shared" si="8"/>
        <v>0</v>
      </c>
    </row>
    <row r="30" spans="1:7" x14ac:dyDescent="0.25">
      <c r="A30" s="69" t="s">
        <v>46</v>
      </c>
      <c r="B30" s="83">
        <f>'Расчет нормативных затрат'!J27</f>
        <v>0</v>
      </c>
      <c r="C30" s="70"/>
      <c r="D30" s="71">
        <f t="shared" si="6"/>
        <v>0</v>
      </c>
      <c r="E30" s="70"/>
      <c r="F30" s="71">
        <f t="shared" si="7"/>
        <v>0</v>
      </c>
      <c r="G30" s="71">
        <f t="shared" si="8"/>
        <v>0</v>
      </c>
    </row>
    <row r="31" spans="1:7" x14ac:dyDescent="0.25">
      <c r="A31" s="69" t="s">
        <v>49</v>
      </c>
      <c r="B31" s="83">
        <f>'Расчет нормативных затрат'!K27</f>
        <v>0</v>
      </c>
      <c r="C31" s="70"/>
      <c r="D31" s="71">
        <f t="shared" si="6"/>
        <v>0</v>
      </c>
      <c r="E31" s="70"/>
      <c r="F31" s="71">
        <f t="shared" si="7"/>
        <v>0</v>
      </c>
      <c r="G31" s="71">
        <f t="shared" si="8"/>
        <v>0</v>
      </c>
    </row>
    <row r="32" spans="1:7" x14ac:dyDescent="0.25">
      <c r="A32" s="95" t="s">
        <v>84</v>
      </c>
      <c r="B32" s="96"/>
      <c r="C32" s="96"/>
      <c r="D32" s="96"/>
      <c r="E32" s="96"/>
      <c r="F32" s="97"/>
      <c r="G32" s="72"/>
    </row>
    <row r="33" spans="1:7" x14ac:dyDescent="0.25">
      <c r="B33" s="20"/>
      <c r="C33" s="20"/>
      <c r="D33" s="20"/>
    </row>
    <row r="34" spans="1:7" ht="36" customHeight="1" x14ac:dyDescent="0.25">
      <c r="A34" s="77" t="str">
        <f>'Расчет номинала'!E4</f>
        <v>Организация 4</v>
      </c>
      <c r="B34" s="98" t="s">
        <v>81</v>
      </c>
      <c r="C34" s="98"/>
      <c r="D34" s="98"/>
      <c r="E34" s="98"/>
      <c r="F34" s="99"/>
      <c r="G34" s="64"/>
    </row>
    <row r="35" spans="1:7" s="68" customFormat="1" ht="63" x14ac:dyDescent="0.25">
      <c r="A35" s="66" t="s">
        <v>30</v>
      </c>
      <c r="B35" s="66" t="s">
        <v>82</v>
      </c>
      <c r="C35" s="66" t="s">
        <v>83</v>
      </c>
      <c r="D35" s="67" t="s">
        <v>88</v>
      </c>
      <c r="E35" s="66" t="s">
        <v>89</v>
      </c>
      <c r="F35" s="66" t="s">
        <v>90</v>
      </c>
      <c r="G35" s="66" t="s">
        <v>91</v>
      </c>
    </row>
    <row r="36" spans="1:7" x14ac:dyDescent="0.25">
      <c r="A36" s="69" t="s">
        <v>34</v>
      </c>
      <c r="B36" s="83">
        <f>'Расчет нормативных затрат'!F37</f>
        <v>0</v>
      </c>
      <c r="C36" s="70"/>
      <c r="D36" s="71">
        <f>B36*C36</f>
        <v>0</v>
      </c>
      <c r="E36" s="70"/>
      <c r="F36" s="71">
        <f>E36*B36</f>
        <v>0</v>
      </c>
      <c r="G36" s="71">
        <f>F36+D36</f>
        <v>0</v>
      </c>
    </row>
    <row r="37" spans="1:7" x14ac:dyDescent="0.25">
      <c r="A37" s="69" t="s">
        <v>37</v>
      </c>
      <c r="B37" s="83">
        <f>'Расчет нормативных затрат'!G37</f>
        <v>0</v>
      </c>
      <c r="C37" s="70"/>
      <c r="D37" s="71">
        <f t="shared" ref="D37:D41" si="9">B37*C37</f>
        <v>0</v>
      </c>
      <c r="E37" s="70"/>
      <c r="F37" s="71">
        <f t="shared" ref="F37:F41" si="10">E37*B37</f>
        <v>0</v>
      </c>
      <c r="G37" s="71">
        <f t="shared" ref="G37:G41" si="11">F37+D37</f>
        <v>0</v>
      </c>
    </row>
    <row r="38" spans="1:7" x14ac:dyDescent="0.25">
      <c r="A38" s="69" t="s">
        <v>40</v>
      </c>
      <c r="B38" s="83">
        <f>'Расчет нормативных затрат'!H37</f>
        <v>0</v>
      </c>
      <c r="C38" s="70"/>
      <c r="D38" s="71">
        <f t="shared" si="9"/>
        <v>0</v>
      </c>
      <c r="E38" s="70"/>
      <c r="F38" s="71">
        <f t="shared" si="10"/>
        <v>0</v>
      </c>
      <c r="G38" s="71">
        <f t="shared" si="11"/>
        <v>0</v>
      </c>
    </row>
    <row r="39" spans="1:7" x14ac:dyDescent="0.25">
      <c r="A39" s="69" t="s">
        <v>43</v>
      </c>
      <c r="B39" s="83">
        <f>'Расчет нормативных затрат'!I37</f>
        <v>0</v>
      </c>
      <c r="C39" s="70"/>
      <c r="D39" s="71">
        <f t="shared" si="9"/>
        <v>0</v>
      </c>
      <c r="E39" s="70"/>
      <c r="F39" s="71">
        <f t="shared" si="10"/>
        <v>0</v>
      </c>
      <c r="G39" s="71">
        <f t="shared" si="11"/>
        <v>0</v>
      </c>
    </row>
    <row r="40" spans="1:7" x14ac:dyDescent="0.25">
      <c r="A40" s="69" t="s">
        <v>46</v>
      </c>
      <c r="B40" s="83">
        <f>'Расчет нормативных затрат'!J37</f>
        <v>0</v>
      </c>
      <c r="C40" s="70"/>
      <c r="D40" s="71">
        <f t="shared" si="9"/>
        <v>0</v>
      </c>
      <c r="E40" s="70"/>
      <c r="F40" s="71">
        <f t="shared" si="10"/>
        <v>0</v>
      </c>
      <c r="G40" s="71">
        <f t="shared" si="11"/>
        <v>0</v>
      </c>
    </row>
    <row r="41" spans="1:7" x14ac:dyDescent="0.25">
      <c r="A41" s="69" t="s">
        <v>49</v>
      </c>
      <c r="B41" s="83">
        <f>'Расчет нормативных затрат'!K37</f>
        <v>0</v>
      </c>
      <c r="C41" s="70"/>
      <c r="D41" s="71">
        <f t="shared" si="9"/>
        <v>0</v>
      </c>
      <c r="E41" s="70"/>
      <c r="F41" s="71">
        <f t="shared" si="10"/>
        <v>0</v>
      </c>
      <c r="G41" s="71">
        <f t="shared" si="11"/>
        <v>0</v>
      </c>
    </row>
    <row r="42" spans="1:7" x14ac:dyDescent="0.25">
      <c r="A42" s="95" t="s">
        <v>84</v>
      </c>
      <c r="B42" s="96"/>
      <c r="C42" s="96"/>
      <c r="D42" s="96"/>
      <c r="E42" s="96"/>
      <c r="F42" s="97"/>
      <c r="G42" s="72"/>
    </row>
    <row r="44" spans="1:7" ht="31.5" customHeight="1" x14ac:dyDescent="0.25">
      <c r="A44" s="77" t="str">
        <f>'Расчет номинала'!F4</f>
        <v>Организация 5</v>
      </c>
      <c r="B44" s="98" t="s">
        <v>81</v>
      </c>
      <c r="C44" s="98"/>
      <c r="D44" s="98"/>
      <c r="E44" s="98"/>
      <c r="F44" s="99"/>
      <c r="G44" s="64"/>
    </row>
    <row r="45" spans="1:7" s="68" customFormat="1" ht="63" x14ac:dyDescent="0.25">
      <c r="A45" s="66" t="s">
        <v>30</v>
      </c>
      <c r="B45" s="66" t="s">
        <v>82</v>
      </c>
      <c r="C45" s="66" t="s">
        <v>83</v>
      </c>
      <c r="D45" s="67" t="s">
        <v>88</v>
      </c>
      <c r="E45" s="66" t="s">
        <v>89</v>
      </c>
      <c r="F45" s="66" t="s">
        <v>90</v>
      </c>
      <c r="G45" s="66" t="s">
        <v>91</v>
      </c>
    </row>
    <row r="46" spans="1:7" x14ac:dyDescent="0.25">
      <c r="A46" s="69" t="s">
        <v>34</v>
      </c>
      <c r="B46" s="83">
        <f>'Расчет нормативных затрат'!F47</f>
        <v>0</v>
      </c>
      <c r="C46" s="70"/>
      <c r="D46" s="71">
        <f>B46*C46</f>
        <v>0</v>
      </c>
      <c r="E46" s="70"/>
      <c r="F46" s="71">
        <f>E46*B46</f>
        <v>0</v>
      </c>
      <c r="G46" s="71">
        <f>F46+D46</f>
        <v>0</v>
      </c>
    </row>
    <row r="47" spans="1:7" x14ac:dyDescent="0.25">
      <c r="A47" s="69" t="s">
        <v>37</v>
      </c>
      <c r="B47" s="83">
        <f>'Расчет нормативных затрат'!G47</f>
        <v>0</v>
      </c>
      <c r="C47" s="70"/>
      <c r="D47" s="71">
        <f t="shared" ref="D47:D51" si="12">B47*C47</f>
        <v>0</v>
      </c>
      <c r="E47" s="70"/>
      <c r="F47" s="71">
        <f t="shared" ref="F47:F51" si="13">E47*B47</f>
        <v>0</v>
      </c>
      <c r="G47" s="71">
        <f t="shared" ref="G47:G51" si="14">F47+D47</f>
        <v>0</v>
      </c>
    </row>
    <row r="48" spans="1:7" x14ac:dyDescent="0.25">
      <c r="A48" s="69" t="s">
        <v>40</v>
      </c>
      <c r="B48" s="83">
        <f>'Расчет нормативных затрат'!H47</f>
        <v>0</v>
      </c>
      <c r="C48" s="70"/>
      <c r="D48" s="71">
        <f t="shared" si="12"/>
        <v>0</v>
      </c>
      <c r="E48" s="70"/>
      <c r="F48" s="71">
        <f t="shared" si="13"/>
        <v>0</v>
      </c>
      <c r="G48" s="71">
        <f t="shared" si="14"/>
        <v>0</v>
      </c>
    </row>
    <row r="49" spans="1:7" x14ac:dyDescent="0.25">
      <c r="A49" s="69" t="s">
        <v>43</v>
      </c>
      <c r="B49" s="83">
        <f>'Расчет нормативных затрат'!I47</f>
        <v>0</v>
      </c>
      <c r="C49" s="70"/>
      <c r="D49" s="71">
        <f t="shared" si="12"/>
        <v>0</v>
      </c>
      <c r="E49" s="70"/>
      <c r="F49" s="71">
        <f t="shared" si="13"/>
        <v>0</v>
      </c>
      <c r="G49" s="71">
        <f t="shared" si="14"/>
        <v>0</v>
      </c>
    </row>
    <row r="50" spans="1:7" x14ac:dyDescent="0.25">
      <c r="A50" s="69" t="s">
        <v>46</v>
      </c>
      <c r="B50" s="83">
        <f>'Расчет нормативных затрат'!J47</f>
        <v>0</v>
      </c>
      <c r="C50" s="70"/>
      <c r="D50" s="71">
        <f t="shared" si="12"/>
        <v>0</v>
      </c>
      <c r="E50" s="70"/>
      <c r="F50" s="71">
        <f t="shared" si="13"/>
        <v>0</v>
      </c>
      <c r="G50" s="71">
        <f t="shared" si="14"/>
        <v>0</v>
      </c>
    </row>
    <row r="51" spans="1:7" x14ac:dyDescent="0.25">
      <c r="A51" s="69" t="s">
        <v>49</v>
      </c>
      <c r="B51" s="83">
        <f>'Расчет нормативных затрат'!K47</f>
        <v>0</v>
      </c>
      <c r="C51" s="70"/>
      <c r="D51" s="71">
        <f t="shared" si="12"/>
        <v>0</v>
      </c>
      <c r="E51" s="70"/>
      <c r="F51" s="71">
        <f t="shared" si="13"/>
        <v>0</v>
      </c>
      <c r="G51" s="71">
        <f t="shared" si="14"/>
        <v>0</v>
      </c>
    </row>
    <row r="52" spans="1:7" x14ac:dyDescent="0.25">
      <c r="A52" s="95" t="s">
        <v>84</v>
      </c>
      <c r="B52" s="96"/>
      <c r="C52" s="96"/>
      <c r="D52" s="96"/>
      <c r="E52" s="96"/>
      <c r="F52" s="97"/>
      <c r="G52" s="72"/>
    </row>
    <row r="53" spans="1:7" x14ac:dyDescent="0.25">
      <c r="B53" s="20"/>
      <c r="C53" s="20"/>
      <c r="D53" s="20"/>
    </row>
    <row r="54" spans="1:7" ht="36" customHeight="1" x14ac:dyDescent="0.25">
      <c r="A54" s="77" t="str">
        <f>'Расчет номинала'!G4</f>
        <v>Организация 6</v>
      </c>
      <c r="B54" s="98" t="s">
        <v>81</v>
      </c>
      <c r="C54" s="98"/>
      <c r="D54" s="98"/>
      <c r="E54" s="98"/>
      <c r="F54" s="99"/>
      <c r="G54" s="64"/>
    </row>
    <row r="55" spans="1:7" s="68" customFormat="1" ht="63" x14ac:dyDescent="0.25">
      <c r="A55" s="66" t="s">
        <v>30</v>
      </c>
      <c r="B55" s="66" t="s">
        <v>82</v>
      </c>
      <c r="C55" s="66" t="s">
        <v>83</v>
      </c>
      <c r="D55" s="67" t="s">
        <v>88</v>
      </c>
      <c r="E55" s="66" t="s">
        <v>89</v>
      </c>
      <c r="F55" s="66" t="s">
        <v>90</v>
      </c>
      <c r="G55" s="66" t="s">
        <v>91</v>
      </c>
    </row>
    <row r="56" spans="1:7" x14ac:dyDescent="0.25">
      <c r="A56" s="69" t="s">
        <v>34</v>
      </c>
      <c r="B56" s="83">
        <f>'Расчет нормативных затрат'!F57</f>
        <v>0</v>
      </c>
      <c r="C56" s="70"/>
      <c r="D56" s="71">
        <f>B56*C56</f>
        <v>0</v>
      </c>
      <c r="E56" s="70"/>
      <c r="F56" s="71">
        <f>E56*B56</f>
        <v>0</v>
      </c>
      <c r="G56" s="71">
        <f>F56+D56</f>
        <v>0</v>
      </c>
    </row>
    <row r="57" spans="1:7" x14ac:dyDescent="0.25">
      <c r="A57" s="69" t="s">
        <v>37</v>
      </c>
      <c r="B57" s="83">
        <f>'Расчет нормативных затрат'!G57</f>
        <v>0</v>
      </c>
      <c r="C57" s="70"/>
      <c r="D57" s="71">
        <f t="shared" ref="D57:D61" si="15">B57*C57</f>
        <v>0</v>
      </c>
      <c r="E57" s="70"/>
      <c r="F57" s="71">
        <f t="shared" ref="F57:F61" si="16">E57*B57</f>
        <v>0</v>
      </c>
      <c r="G57" s="71">
        <f t="shared" ref="G57:G61" si="17">F57+D57</f>
        <v>0</v>
      </c>
    </row>
    <row r="58" spans="1:7" x14ac:dyDescent="0.25">
      <c r="A58" s="69" t="s">
        <v>40</v>
      </c>
      <c r="B58" s="83">
        <f>'Расчет нормативных затрат'!H57</f>
        <v>0</v>
      </c>
      <c r="C58" s="70"/>
      <c r="D58" s="71">
        <f t="shared" si="15"/>
        <v>0</v>
      </c>
      <c r="E58" s="70"/>
      <c r="F58" s="71">
        <f t="shared" si="16"/>
        <v>0</v>
      </c>
      <c r="G58" s="71">
        <f t="shared" si="17"/>
        <v>0</v>
      </c>
    </row>
    <row r="59" spans="1:7" x14ac:dyDescent="0.25">
      <c r="A59" s="69" t="s">
        <v>43</v>
      </c>
      <c r="B59" s="83">
        <f>'Расчет нормативных затрат'!I57</f>
        <v>0</v>
      </c>
      <c r="C59" s="70"/>
      <c r="D59" s="71">
        <f t="shared" si="15"/>
        <v>0</v>
      </c>
      <c r="E59" s="70"/>
      <c r="F59" s="71">
        <f t="shared" si="16"/>
        <v>0</v>
      </c>
      <c r="G59" s="71">
        <f t="shared" si="17"/>
        <v>0</v>
      </c>
    </row>
    <row r="60" spans="1:7" x14ac:dyDescent="0.25">
      <c r="A60" s="69" t="s">
        <v>46</v>
      </c>
      <c r="B60" s="83">
        <f>'Расчет нормативных затрат'!J57</f>
        <v>0</v>
      </c>
      <c r="C60" s="70"/>
      <c r="D60" s="71">
        <f t="shared" si="15"/>
        <v>0</v>
      </c>
      <c r="E60" s="70"/>
      <c r="F60" s="71">
        <f t="shared" si="16"/>
        <v>0</v>
      </c>
      <c r="G60" s="71">
        <f t="shared" si="17"/>
        <v>0</v>
      </c>
    </row>
    <row r="61" spans="1:7" x14ac:dyDescent="0.25">
      <c r="A61" s="69" t="s">
        <v>49</v>
      </c>
      <c r="B61" s="83">
        <f>'Расчет нормативных затрат'!K57</f>
        <v>0</v>
      </c>
      <c r="C61" s="70"/>
      <c r="D61" s="71">
        <f t="shared" si="15"/>
        <v>0</v>
      </c>
      <c r="E61" s="70"/>
      <c r="F61" s="71">
        <f t="shared" si="16"/>
        <v>0</v>
      </c>
      <c r="G61" s="71">
        <f t="shared" si="17"/>
        <v>0</v>
      </c>
    </row>
    <row r="62" spans="1:7" x14ac:dyDescent="0.25">
      <c r="A62" s="95" t="s">
        <v>84</v>
      </c>
      <c r="B62" s="96"/>
      <c r="C62" s="96"/>
      <c r="D62" s="96"/>
      <c r="E62" s="96"/>
      <c r="F62" s="97"/>
      <c r="G62" s="72"/>
    </row>
    <row r="64" spans="1:7" ht="32.25" customHeight="1" x14ac:dyDescent="0.25">
      <c r="A64" s="77" t="str">
        <f>'Расчет номинала'!H4</f>
        <v>Организация 7</v>
      </c>
      <c r="B64" s="98" t="s">
        <v>81</v>
      </c>
      <c r="C64" s="98"/>
      <c r="D64" s="98"/>
      <c r="E64" s="98"/>
      <c r="F64" s="99"/>
      <c r="G64" s="64"/>
    </row>
    <row r="65" spans="1:7" s="68" customFormat="1" ht="63" x14ac:dyDescent="0.25">
      <c r="A65" s="66" t="s">
        <v>30</v>
      </c>
      <c r="B65" s="66" t="s">
        <v>82</v>
      </c>
      <c r="C65" s="66" t="s">
        <v>83</v>
      </c>
      <c r="D65" s="67" t="s">
        <v>88</v>
      </c>
      <c r="E65" s="66" t="s">
        <v>89</v>
      </c>
      <c r="F65" s="66" t="s">
        <v>90</v>
      </c>
      <c r="G65" s="66" t="s">
        <v>91</v>
      </c>
    </row>
    <row r="66" spans="1:7" x14ac:dyDescent="0.25">
      <c r="A66" s="69" t="s">
        <v>34</v>
      </c>
      <c r="B66" s="83">
        <f>'Расчет нормативных затрат'!F67</f>
        <v>0</v>
      </c>
      <c r="C66" s="70"/>
      <c r="D66" s="71">
        <f>B66*C66</f>
        <v>0</v>
      </c>
      <c r="E66" s="70"/>
      <c r="F66" s="71">
        <f>E66*B66</f>
        <v>0</v>
      </c>
      <c r="G66" s="71">
        <f>F66+D66</f>
        <v>0</v>
      </c>
    </row>
    <row r="67" spans="1:7" x14ac:dyDescent="0.25">
      <c r="A67" s="69" t="s">
        <v>37</v>
      </c>
      <c r="B67" s="83">
        <f>'Расчет нормативных затрат'!G67</f>
        <v>0</v>
      </c>
      <c r="C67" s="70"/>
      <c r="D67" s="71">
        <f t="shared" ref="D67:D71" si="18">B67*C67</f>
        <v>0</v>
      </c>
      <c r="E67" s="70"/>
      <c r="F67" s="71">
        <f t="shared" ref="F67:F71" si="19">E67*B67</f>
        <v>0</v>
      </c>
      <c r="G67" s="71">
        <f t="shared" ref="G67:G71" si="20">F67+D67</f>
        <v>0</v>
      </c>
    </row>
    <row r="68" spans="1:7" x14ac:dyDescent="0.25">
      <c r="A68" s="69" t="s">
        <v>40</v>
      </c>
      <c r="B68" s="83">
        <f>'Расчет нормативных затрат'!H67</f>
        <v>0</v>
      </c>
      <c r="C68" s="70"/>
      <c r="D68" s="71">
        <f t="shared" si="18"/>
        <v>0</v>
      </c>
      <c r="E68" s="70"/>
      <c r="F68" s="71">
        <f t="shared" si="19"/>
        <v>0</v>
      </c>
      <c r="G68" s="71">
        <f t="shared" si="20"/>
        <v>0</v>
      </c>
    </row>
    <row r="69" spans="1:7" x14ac:dyDescent="0.25">
      <c r="A69" s="69" t="s">
        <v>43</v>
      </c>
      <c r="B69" s="83">
        <f>'Расчет нормативных затрат'!I67</f>
        <v>0</v>
      </c>
      <c r="C69" s="70"/>
      <c r="D69" s="71">
        <f t="shared" si="18"/>
        <v>0</v>
      </c>
      <c r="E69" s="70"/>
      <c r="F69" s="71">
        <f t="shared" si="19"/>
        <v>0</v>
      </c>
      <c r="G69" s="71">
        <f t="shared" si="20"/>
        <v>0</v>
      </c>
    </row>
    <row r="70" spans="1:7" x14ac:dyDescent="0.25">
      <c r="A70" s="69" t="s">
        <v>46</v>
      </c>
      <c r="B70" s="83">
        <f>'Расчет нормативных затрат'!J67</f>
        <v>0</v>
      </c>
      <c r="C70" s="70"/>
      <c r="D70" s="71">
        <f t="shared" si="18"/>
        <v>0</v>
      </c>
      <c r="E70" s="70"/>
      <c r="F70" s="71">
        <f t="shared" si="19"/>
        <v>0</v>
      </c>
      <c r="G70" s="71">
        <f t="shared" si="20"/>
        <v>0</v>
      </c>
    </row>
    <row r="71" spans="1:7" x14ac:dyDescent="0.25">
      <c r="A71" s="69" t="s">
        <v>49</v>
      </c>
      <c r="B71" s="83">
        <f>'Расчет нормативных затрат'!K67</f>
        <v>0</v>
      </c>
      <c r="C71" s="70"/>
      <c r="D71" s="71">
        <f t="shared" si="18"/>
        <v>0</v>
      </c>
      <c r="E71" s="70"/>
      <c r="F71" s="71">
        <f t="shared" si="19"/>
        <v>0</v>
      </c>
      <c r="G71" s="71">
        <f t="shared" si="20"/>
        <v>0</v>
      </c>
    </row>
    <row r="72" spans="1:7" x14ac:dyDescent="0.25">
      <c r="A72" s="95" t="s">
        <v>84</v>
      </c>
      <c r="B72" s="96"/>
      <c r="C72" s="96"/>
      <c r="D72" s="96"/>
      <c r="E72" s="96"/>
      <c r="F72" s="97"/>
      <c r="G72" s="72"/>
    </row>
    <row r="74" spans="1:7" ht="27.75" customHeight="1" x14ac:dyDescent="0.25">
      <c r="A74" s="77" t="str">
        <f>'Расчет номинала'!I4</f>
        <v>Организация 8</v>
      </c>
      <c r="B74" s="98" t="s">
        <v>81</v>
      </c>
      <c r="C74" s="98"/>
      <c r="D74" s="98"/>
      <c r="E74" s="98"/>
      <c r="F74" s="99"/>
      <c r="G74" s="64"/>
    </row>
    <row r="75" spans="1:7" s="68" customFormat="1" ht="63" x14ac:dyDescent="0.25">
      <c r="A75" s="66" t="s">
        <v>30</v>
      </c>
      <c r="B75" s="66" t="s">
        <v>82</v>
      </c>
      <c r="C75" s="66" t="s">
        <v>83</v>
      </c>
      <c r="D75" s="67" t="s">
        <v>88</v>
      </c>
      <c r="E75" s="66" t="s">
        <v>89</v>
      </c>
      <c r="F75" s="66" t="s">
        <v>90</v>
      </c>
      <c r="G75" s="66" t="s">
        <v>91</v>
      </c>
    </row>
    <row r="76" spans="1:7" x14ac:dyDescent="0.25">
      <c r="A76" s="69" t="s">
        <v>34</v>
      </c>
      <c r="B76" s="83">
        <f>'Расчет нормативных затрат'!F77</f>
        <v>0</v>
      </c>
      <c r="C76" s="70"/>
      <c r="D76" s="71">
        <f>B76*C76</f>
        <v>0</v>
      </c>
      <c r="E76" s="70"/>
      <c r="F76" s="71">
        <f>E76*B76</f>
        <v>0</v>
      </c>
      <c r="G76" s="71">
        <f>F76+D76</f>
        <v>0</v>
      </c>
    </row>
    <row r="77" spans="1:7" x14ac:dyDescent="0.25">
      <c r="A77" s="69" t="s">
        <v>37</v>
      </c>
      <c r="B77" s="83">
        <f>'Расчет нормативных затрат'!G77</f>
        <v>0</v>
      </c>
      <c r="C77" s="70"/>
      <c r="D77" s="71">
        <f t="shared" ref="D77:D81" si="21">B77*C77</f>
        <v>0</v>
      </c>
      <c r="E77" s="70"/>
      <c r="F77" s="71">
        <f t="shared" ref="F77:F81" si="22">E77*B77</f>
        <v>0</v>
      </c>
      <c r="G77" s="71">
        <f t="shared" ref="G77:G81" si="23">F77+D77</f>
        <v>0</v>
      </c>
    </row>
    <row r="78" spans="1:7" x14ac:dyDescent="0.25">
      <c r="A78" s="69" t="s">
        <v>40</v>
      </c>
      <c r="B78" s="83">
        <f>'Расчет нормативных затрат'!H77</f>
        <v>0</v>
      </c>
      <c r="C78" s="70"/>
      <c r="D78" s="71">
        <f t="shared" si="21"/>
        <v>0</v>
      </c>
      <c r="E78" s="70"/>
      <c r="F78" s="71">
        <f t="shared" si="22"/>
        <v>0</v>
      </c>
      <c r="G78" s="71">
        <f t="shared" si="23"/>
        <v>0</v>
      </c>
    </row>
    <row r="79" spans="1:7" x14ac:dyDescent="0.25">
      <c r="A79" s="69" t="s">
        <v>43</v>
      </c>
      <c r="B79" s="83">
        <f>'Расчет нормативных затрат'!I77</f>
        <v>0</v>
      </c>
      <c r="C79" s="70"/>
      <c r="D79" s="71">
        <f t="shared" si="21"/>
        <v>0</v>
      </c>
      <c r="E79" s="70"/>
      <c r="F79" s="71">
        <f t="shared" si="22"/>
        <v>0</v>
      </c>
      <c r="G79" s="71">
        <f t="shared" si="23"/>
        <v>0</v>
      </c>
    </row>
    <row r="80" spans="1:7" x14ac:dyDescent="0.25">
      <c r="A80" s="69" t="s">
        <v>46</v>
      </c>
      <c r="B80" s="83">
        <f>'Расчет нормативных затрат'!J77</f>
        <v>0</v>
      </c>
      <c r="C80" s="70"/>
      <c r="D80" s="71">
        <f t="shared" si="21"/>
        <v>0</v>
      </c>
      <c r="E80" s="70"/>
      <c r="F80" s="71">
        <f t="shared" si="22"/>
        <v>0</v>
      </c>
      <c r="G80" s="71">
        <f t="shared" si="23"/>
        <v>0</v>
      </c>
    </row>
    <row r="81" spans="1:7" x14ac:dyDescent="0.25">
      <c r="A81" s="69" t="s">
        <v>49</v>
      </c>
      <c r="B81" s="83">
        <f>'Расчет нормативных затрат'!K77</f>
        <v>0</v>
      </c>
      <c r="C81" s="70"/>
      <c r="D81" s="71">
        <f t="shared" si="21"/>
        <v>0</v>
      </c>
      <c r="E81" s="70"/>
      <c r="F81" s="71">
        <f t="shared" si="22"/>
        <v>0</v>
      </c>
      <c r="G81" s="71">
        <f t="shared" si="23"/>
        <v>0</v>
      </c>
    </row>
    <row r="82" spans="1:7" x14ac:dyDescent="0.25">
      <c r="A82" s="95" t="s">
        <v>84</v>
      </c>
      <c r="B82" s="96"/>
      <c r="C82" s="96"/>
      <c r="D82" s="96"/>
      <c r="E82" s="96"/>
      <c r="F82" s="97"/>
      <c r="G82" s="72"/>
    </row>
    <row r="83" spans="1:7" x14ac:dyDescent="0.25">
      <c r="B83" s="20"/>
      <c r="C83" s="20"/>
      <c r="D83" s="20"/>
    </row>
    <row r="84" spans="1:7" ht="33.75" customHeight="1" x14ac:dyDescent="0.25">
      <c r="A84" s="77" t="str">
        <f>'Расчет номинала'!J4</f>
        <v>Организация 9</v>
      </c>
      <c r="B84" s="98" t="s">
        <v>81</v>
      </c>
      <c r="C84" s="98"/>
      <c r="D84" s="98"/>
      <c r="E84" s="98"/>
      <c r="F84" s="99"/>
      <c r="G84" s="64"/>
    </row>
    <row r="85" spans="1:7" s="68" customFormat="1" ht="63" x14ac:dyDescent="0.25">
      <c r="A85" s="66" t="s">
        <v>30</v>
      </c>
      <c r="B85" s="66" t="s">
        <v>82</v>
      </c>
      <c r="C85" s="66" t="s">
        <v>83</v>
      </c>
      <c r="D85" s="67" t="s">
        <v>88</v>
      </c>
      <c r="E85" s="66" t="s">
        <v>89</v>
      </c>
      <c r="F85" s="66" t="s">
        <v>90</v>
      </c>
      <c r="G85" s="66" t="s">
        <v>91</v>
      </c>
    </row>
    <row r="86" spans="1:7" x14ac:dyDescent="0.25">
      <c r="A86" s="69" t="s">
        <v>34</v>
      </c>
      <c r="B86" s="83">
        <f>'Расчет нормативных затрат'!F87</f>
        <v>0</v>
      </c>
      <c r="C86" s="70"/>
      <c r="D86" s="71">
        <f>B86*C86</f>
        <v>0</v>
      </c>
      <c r="E86" s="70"/>
      <c r="F86" s="71">
        <f>E86*B86</f>
        <v>0</v>
      </c>
      <c r="G86" s="71">
        <f>F86+D86</f>
        <v>0</v>
      </c>
    </row>
    <row r="87" spans="1:7" x14ac:dyDescent="0.25">
      <c r="A87" s="69" t="s">
        <v>37</v>
      </c>
      <c r="B87" s="83">
        <f>'Расчет нормативных затрат'!G87</f>
        <v>0</v>
      </c>
      <c r="C87" s="70"/>
      <c r="D87" s="71">
        <f t="shared" ref="D87:D91" si="24">B87*C87</f>
        <v>0</v>
      </c>
      <c r="E87" s="70"/>
      <c r="F87" s="71">
        <f t="shared" ref="F87:F91" si="25">E87*B87</f>
        <v>0</v>
      </c>
      <c r="G87" s="71">
        <f t="shared" ref="G87:G91" si="26">F87+D87</f>
        <v>0</v>
      </c>
    </row>
    <row r="88" spans="1:7" x14ac:dyDescent="0.25">
      <c r="A88" s="69" t="s">
        <v>40</v>
      </c>
      <c r="B88" s="83">
        <f>'Расчет нормативных затрат'!H87</f>
        <v>0</v>
      </c>
      <c r="C88" s="70"/>
      <c r="D88" s="71">
        <f t="shared" si="24"/>
        <v>0</v>
      </c>
      <c r="E88" s="70"/>
      <c r="F88" s="71">
        <f t="shared" si="25"/>
        <v>0</v>
      </c>
      <c r="G88" s="71">
        <f t="shared" si="26"/>
        <v>0</v>
      </c>
    </row>
    <row r="89" spans="1:7" x14ac:dyDescent="0.25">
      <c r="A89" s="69" t="s">
        <v>43</v>
      </c>
      <c r="B89" s="83">
        <f>'Расчет нормативных затрат'!I87</f>
        <v>0</v>
      </c>
      <c r="C89" s="70"/>
      <c r="D89" s="71">
        <f t="shared" si="24"/>
        <v>0</v>
      </c>
      <c r="E89" s="70"/>
      <c r="F89" s="71">
        <f t="shared" si="25"/>
        <v>0</v>
      </c>
      <c r="G89" s="71">
        <f t="shared" si="26"/>
        <v>0</v>
      </c>
    </row>
    <row r="90" spans="1:7" x14ac:dyDescent="0.25">
      <c r="A90" s="69" t="s">
        <v>46</v>
      </c>
      <c r="B90" s="83">
        <f>'Расчет нормативных затрат'!J87</f>
        <v>0</v>
      </c>
      <c r="C90" s="70"/>
      <c r="D90" s="71">
        <f t="shared" si="24"/>
        <v>0</v>
      </c>
      <c r="E90" s="70"/>
      <c r="F90" s="71">
        <f t="shared" si="25"/>
        <v>0</v>
      </c>
      <c r="G90" s="71">
        <f t="shared" si="26"/>
        <v>0</v>
      </c>
    </row>
    <row r="91" spans="1:7" x14ac:dyDescent="0.25">
      <c r="A91" s="69" t="s">
        <v>49</v>
      </c>
      <c r="B91" s="83">
        <f>'Расчет нормативных затрат'!K87</f>
        <v>0</v>
      </c>
      <c r="C91" s="70"/>
      <c r="D91" s="71">
        <f t="shared" si="24"/>
        <v>0</v>
      </c>
      <c r="E91" s="70"/>
      <c r="F91" s="71">
        <f t="shared" si="25"/>
        <v>0</v>
      </c>
      <c r="G91" s="71">
        <f t="shared" si="26"/>
        <v>0</v>
      </c>
    </row>
    <row r="92" spans="1:7" x14ac:dyDescent="0.25">
      <c r="A92" s="95" t="s">
        <v>84</v>
      </c>
      <c r="B92" s="96"/>
      <c r="C92" s="96"/>
      <c r="D92" s="96"/>
      <c r="E92" s="96"/>
      <c r="F92" s="97"/>
      <c r="G92" s="72"/>
    </row>
    <row r="94" spans="1:7" ht="34.5" customHeight="1" x14ac:dyDescent="0.25">
      <c r="A94" s="77" t="str">
        <f>'Расчет номинала'!K4</f>
        <v>Организация 10</v>
      </c>
      <c r="B94" s="98" t="s">
        <v>81</v>
      </c>
      <c r="C94" s="98"/>
      <c r="D94" s="98"/>
      <c r="E94" s="98"/>
      <c r="F94" s="99"/>
      <c r="G94" s="64"/>
    </row>
    <row r="95" spans="1:7" s="68" customFormat="1" ht="63" x14ac:dyDescent="0.25">
      <c r="A95" s="66" t="s">
        <v>30</v>
      </c>
      <c r="B95" s="66" t="s">
        <v>82</v>
      </c>
      <c r="C95" s="66" t="s">
        <v>83</v>
      </c>
      <c r="D95" s="67" t="s">
        <v>88</v>
      </c>
      <c r="E95" s="66" t="s">
        <v>89</v>
      </c>
      <c r="F95" s="66" t="s">
        <v>90</v>
      </c>
      <c r="G95" s="66" t="s">
        <v>91</v>
      </c>
    </row>
    <row r="96" spans="1:7" x14ac:dyDescent="0.25">
      <c r="A96" s="69" t="s">
        <v>34</v>
      </c>
      <c r="B96" s="83">
        <f>'Расчет нормативных затрат'!F97</f>
        <v>0</v>
      </c>
      <c r="C96" s="70"/>
      <c r="D96" s="71">
        <f>B96*C96</f>
        <v>0</v>
      </c>
      <c r="E96" s="70"/>
      <c r="F96" s="71">
        <f>E96*B96</f>
        <v>0</v>
      </c>
      <c r="G96" s="71">
        <f>F96+D96</f>
        <v>0</v>
      </c>
    </row>
    <row r="97" spans="1:7" x14ac:dyDescent="0.25">
      <c r="A97" s="69" t="s">
        <v>37</v>
      </c>
      <c r="B97" s="83">
        <f>'Расчет нормативных затрат'!G97</f>
        <v>0</v>
      </c>
      <c r="C97" s="70"/>
      <c r="D97" s="71">
        <f t="shared" ref="D97:D101" si="27">B97*C97</f>
        <v>0</v>
      </c>
      <c r="E97" s="70"/>
      <c r="F97" s="71">
        <f t="shared" ref="F97:F101" si="28">E97*B97</f>
        <v>0</v>
      </c>
      <c r="G97" s="71">
        <f t="shared" ref="G97:G101" si="29">F97+D97</f>
        <v>0</v>
      </c>
    </row>
    <row r="98" spans="1:7" x14ac:dyDescent="0.25">
      <c r="A98" s="69" t="s">
        <v>40</v>
      </c>
      <c r="B98" s="83">
        <f>'Расчет нормативных затрат'!H97</f>
        <v>0</v>
      </c>
      <c r="C98" s="70"/>
      <c r="D98" s="71">
        <f t="shared" si="27"/>
        <v>0</v>
      </c>
      <c r="E98" s="70"/>
      <c r="F98" s="71">
        <f t="shared" si="28"/>
        <v>0</v>
      </c>
      <c r="G98" s="71">
        <f t="shared" si="29"/>
        <v>0</v>
      </c>
    </row>
    <row r="99" spans="1:7" x14ac:dyDescent="0.25">
      <c r="A99" s="69" t="s">
        <v>43</v>
      </c>
      <c r="B99" s="83">
        <f>'Расчет нормативных затрат'!I97</f>
        <v>0</v>
      </c>
      <c r="C99" s="70"/>
      <c r="D99" s="71">
        <f t="shared" si="27"/>
        <v>0</v>
      </c>
      <c r="E99" s="70"/>
      <c r="F99" s="71">
        <f t="shared" si="28"/>
        <v>0</v>
      </c>
      <c r="G99" s="71">
        <f t="shared" si="29"/>
        <v>0</v>
      </c>
    </row>
    <row r="100" spans="1:7" x14ac:dyDescent="0.25">
      <c r="A100" s="69" t="s">
        <v>46</v>
      </c>
      <c r="B100" s="83">
        <f>'Расчет нормативных затрат'!J97</f>
        <v>0</v>
      </c>
      <c r="C100" s="70"/>
      <c r="D100" s="71">
        <f t="shared" si="27"/>
        <v>0</v>
      </c>
      <c r="E100" s="70"/>
      <c r="F100" s="71">
        <f t="shared" si="28"/>
        <v>0</v>
      </c>
      <c r="G100" s="71">
        <f t="shared" si="29"/>
        <v>0</v>
      </c>
    </row>
    <row r="101" spans="1:7" x14ac:dyDescent="0.25">
      <c r="A101" s="69" t="s">
        <v>49</v>
      </c>
      <c r="B101" s="83">
        <f>'Расчет нормативных затрат'!K97</f>
        <v>0</v>
      </c>
      <c r="C101" s="70"/>
      <c r="D101" s="71">
        <f t="shared" si="27"/>
        <v>0</v>
      </c>
      <c r="E101" s="70"/>
      <c r="F101" s="71">
        <f t="shared" si="28"/>
        <v>0</v>
      </c>
      <c r="G101" s="71">
        <f t="shared" si="29"/>
        <v>0</v>
      </c>
    </row>
    <row r="102" spans="1:7" x14ac:dyDescent="0.25">
      <c r="A102" s="95" t="s">
        <v>84</v>
      </c>
      <c r="B102" s="96"/>
      <c r="C102" s="96"/>
      <c r="D102" s="96"/>
      <c r="E102" s="96"/>
      <c r="F102" s="97"/>
      <c r="G102" s="72"/>
    </row>
  </sheetData>
  <mergeCells count="21">
    <mergeCell ref="A102:F102"/>
    <mergeCell ref="A72:F72"/>
    <mergeCell ref="B74:F74"/>
    <mergeCell ref="A82:F82"/>
    <mergeCell ref="B84:F84"/>
    <mergeCell ref="A92:F92"/>
    <mergeCell ref="A52:F52"/>
    <mergeCell ref="B54:F54"/>
    <mergeCell ref="A62:F62"/>
    <mergeCell ref="B64:F64"/>
    <mergeCell ref="B94:F94"/>
    <mergeCell ref="B24:F24"/>
    <mergeCell ref="A32:F32"/>
    <mergeCell ref="B34:F34"/>
    <mergeCell ref="A42:F42"/>
    <mergeCell ref="B44:F44"/>
    <mergeCell ref="B1:C1"/>
    <mergeCell ref="A12:F12"/>
    <mergeCell ref="B4:F4"/>
    <mergeCell ref="B14:F14"/>
    <mergeCell ref="A22:F22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Расчет номинала</vt:lpstr>
      <vt:lpstr>Расчет нормативных затрат</vt:lpstr>
      <vt:lpstr>Сходимость модели</vt:lpstr>
      <vt:lpstr>Разделение мунзанания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Nae</dc:creator>
  <cp:lastModifiedBy>Nae</cp:lastModifiedBy>
  <dcterms:created xsi:type="dcterms:W3CDTF">2019-09-19T10:27:28Z</dcterms:created>
  <dcterms:modified xsi:type="dcterms:W3CDTF">2019-10-25T11:38:30Z</dcterms:modified>
</cp:coreProperties>
</file>